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mc:AlternateContent xmlns:mc="http://schemas.openxmlformats.org/markup-compatibility/2006">
    <mc:Choice Requires="x15">
      <x15ac:absPath xmlns:x15ac="http://schemas.microsoft.com/office/spreadsheetml/2010/11/ac" url="F:\MH Energy Coord Files - 2016 Forwrd\CETF\SustainableCT\Solar Calculator\"/>
    </mc:Choice>
  </mc:AlternateContent>
  <workbookProtection workbookAlgorithmName="SHA-512" workbookHashValue="L0GyZYRW9As+Kqq+ux7Th/9xfz1zcbPKm0LBIGs8j34sk4cMmThWOvEDeEmYjeNXO7wMQWxqqYzXdZiG8WlIxw==" workbookSaltValue="TnC3BmfYlTwKOuA/fm9ywA==" workbookSpinCount="100000" lockStructure="1"/>
  <bookViews>
    <workbookView xWindow="0" yWindow="0" windowWidth="28800" windowHeight="12300" activeTab="1"/>
  </bookViews>
  <sheets>
    <sheet name="User Inputs" sheetId="1" r:id="rId1"/>
    <sheet name="Score Card" sheetId="3" r:id="rId2"/>
    <sheet name="Calculations" sheetId="2" r:id="rId3"/>
  </sheets>
  <definedNames>
    <definedName name="_xlnm.Print_Area" localSheetId="2">Calculations!$E$4:$AQ$28</definedName>
    <definedName name="_xlnm.Print_Area" localSheetId="1">'Score Card'!$E$4:$N$44</definedName>
    <definedName name="_xlnm.Print_Area" localSheetId="0">'User Inputs'!$E$4:$J$19,'User Inputs'!$L$4:$S$44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18" i="1" l="1"/>
  <c r="R23" i="1" l="1"/>
  <c r="E26" i="2" l="1"/>
  <c r="R19" i="1" l="1"/>
  <c r="E12" i="3"/>
  <c r="E34" i="3"/>
  <c r="E21" i="3"/>
  <c r="E8" i="3"/>
  <c r="E17" i="3"/>
  <c r="E16" i="3"/>
  <c r="M26" i="3" l="1"/>
  <c r="E26" i="3"/>
  <c r="E14" i="3"/>
  <c r="M6" i="3"/>
  <c r="E13" i="3"/>
  <c r="M8" i="3"/>
  <c r="M7" i="3"/>
  <c r="M10" i="3"/>
  <c r="E10" i="3"/>
  <c r="E6" i="3"/>
  <c r="R24" i="1"/>
  <c r="E21" i="2"/>
  <c r="E15" i="2"/>
  <c r="E14" i="2"/>
  <c r="E12" i="2"/>
  <c r="N30" i="1"/>
  <c r="O30" i="1" s="1"/>
  <c r="P30" i="1" s="1"/>
  <c r="J5" i="2"/>
  <c r="K5" i="2" s="1"/>
  <c r="L5" i="2" s="1"/>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K4" i="2"/>
  <c r="L4" i="2" s="1"/>
  <c r="M4" i="2" s="1"/>
  <c r="N4" i="2" s="1"/>
  <c r="O4" i="2" s="1"/>
  <c r="P4" i="2" s="1"/>
  <c r="Q4" i="2" s="1"/>
  <c r="R4" i="2" s="1"/>
  <c r="S4" i="2" s="1"/>
  <c r="T4" i="2" s="1"/>
  <c r="U4" i="2" s="1"/>
  <c r="V4" i="2" s="1"/>
  <c r="W4" i="2" s="1"/>
  <c r="X4" i="2" s="1"/>
  <c r="Y4" i="2" s="1"/>
  <c r="Z4" i="2" s="1"/>
  <c r="AA4" i="2" s="1"/>
  <c r="AB4" i="2" s="1"/>
  <c r="AC4" i="2" s="1"/>
  <c r="AD4" i="2" s="1"/>
  <c r="AE4" i="2" s="1"/>
  <c r="AF4" i="2" s="1"/>
  <c r="AG4" i="2" s="1"/>
  <c r="AH4" i="2" s="1"/>
  <c r="AI4" i="2" s="1"/>
  <c r="AJ4" i="2" s="1"/>
  <c r="AK4" i="2" s="1"/>
  <c r="AL4" i="2" s="1"/>
  <c r="AM4" i="2" s="1"/>
  <c r="AN4" i="2" s="1"/>
  <c r="AO4" i="2" s="1"/>
  <c r="AP4" i="2" s="1"/>
  <c r="AQ4" i="2" s="1"/>
  <c r="R12" i="1"/>
  <c r="M17" i="3" l="1"/>
  <c r="M21" i="3"/>
  <c r="M16" i="3"/>
  <c r="M12" i="3"/>
  <c r="M19" i="3"/>
  <c r="E20" i="3" s="1"/>
  <c r="M11" i="3"/>
  <c r="M27" i="3"/>
  <c r="M30" i="3"/>
  <c r="M34" i="3"/>
  <c r="M13" i="3"/>
  <c r="M14" i="3"/>
  <c r="Q14" i="2"/>
  <c r="AO14" i="2"/>
  <c r="J15" i="2"/>
  <c r="L15" i="2"/>
  <c r="AG14" i="2"/>
  <c r="AJ15" i="2"/>
  <c r="AK16" i="2"/>
  <c r="Y14" i="2"/>
  <c r="AB15" i="2"/>
  <c r="T15" i="2"/>
  <c r="J16" i="2"/>
  <c r="AJ16" i="2"/>
  <c r="AN14" i="2"/>
  <c r="AF14" i="2"/>
  <c r="X14" i="2"/>
  <c r="P14" i="2"/>
  <c r="AQ15" i="2"/>
  <c r="AI15" i="2"/>
  <c r="AA15" i="2"/>
  <c r="S15" i="2"/>
  <c r="K15" i="2"/>
  <c r="AO16" i="2"/>
  <c r="AK14" i="2"/>
  <c r="AC14" i="2"/>
  <c r="U14" i="2"/>
  <c r="M14" i="2"/>
  <c r="AN15" i="2"/>
  <c r="AF15" i="2"/>
  <c r="X15" i="2"/>
  <c r="P15" i="2"/>
  <c r="AN16" i="2"/>
  <c r="AJ14" i="2"/>
  <c r="AB14" i="2"/>
  <c r="T14" i="2"/>
  <c r="L14" i="2"/>
  <c r="AM15" i="2"/>
  <c r="AE15" i="2"/>
  <c r="W15" i="2"/>
  <c r="O15" i="2"/>
  <c r="AQ16" i="2"/>
  <c r="AM16" i="2"/>
  <c r="AI16" i="2"/>
  <c r="AQ14" i="2"/>
  <c r="AM14" i="2"/>
  <c r="AI14" i="2"/>
  <c r="AE14" i="2"/>
  <c r="AA14" i="2"/>
  <c r="W14" i="2"/>
  <c r="S14" i="2"/>
  <c r="O14" i="2"/>
  <c r="K14" i="2"/>
  <c r="AP15" i="2"/>
  <c r="AL15" i="2"/>
  <c r="AH15" i="2"/>
  <c r="AD15" i="2"/>
  <c r="Z15" i="2"/>
  <c r="V15" i="2"/>
  <c r="R15" i="2"/>
  <c r="N15" i="2"/>
  <c r="AP16" i="2"/>
  <c r="AL16" i="2"/>
  <c r="AP14" i="2"/>
  <c r="AL14" i="2"/>
  <c r="AH14" i="2"/>
  <c r="AD14" i="2"/>
  <c r="Z14" i="2"/>
  <c r="V14" i="2"/>
  <c r="R14" i="2"/>
  <c r="N14" i="2"/>
  <c r="J14" i="2"/>
  <c r="AO15" i="2"/>
  <c r="AK15" i="2"/>
  <c r="AG15" i="2"/>
  <c r="AC15" i="2"/>
  <c r="Y15" i="2"/>
  <c r="U15" i="2"/>
  <c r="Q15" i="2"/>
  <c r="M15" i="2"/>
  <c r="J6" i="2"/>
  <c r="J7" i="2" s="1"/>
  <c r="AB6" i="2"/>
  <c r="L6" i="2"/>
  <c r="P6" i="2"/>
  <c r="AN6" i="2"/>
  <c r="X6" i="2"/>
  <c r="AF6" i="2"/>
  <c r="AJ6" i="2"/>
  <c r="T6" i="2"/>
  <c r="Q30" i="1"/>
  <c r="R30" i="1" s="1"/>
  <c r="N33" i="1" s="1"/>
  <c r="O33" i="1" s="1"/>
  <c r="P33" i="1" s="1"/>
  <c r="Q33" i="1" s="1"/>
  <c r="R33" i="1" s="1"/>
  <c r="N36" i="1" s="1"/>
  <c r="O36" i="1" s="1"/>
  <c r="P36" i="1" s="1"/>
  <c r="Q36" i="1" s="1"/>
  <c r="R36" i="1" s="1"/>
  <c r="N39" i="1" s="1"/>
  <c r="O39" i="1" s="1"/>
  <c r="P39" i="1" s="1"/>
  <c r="Q39" i="1" s="1"/>
  <c r="R39" i="1" s="1"/>
  <c r="N42" i="1" s="1"/>
  <c r="O42" i="1" s="1"/>
  <c r="P42" i="1" s="1"/>
  <c r="Q42" i="1" s="1"/>
  <c r="R42" i="1" s="1"/>
  <c r="AQ6" i="2"/>
  <c r="AM6" i="2"/>
  <c r="AI6" i="2"/>
  <c r="AE6" i="2"/>
  <c r="AA6" i="2"/>
  <c r="W6" i="2"/>
  <c r="S6" i="2"/>
  <c r="O6" i="2"/>
  <c r="K6" i="2"/>
  <c r="AO9" i="2"/>
  <c r="AK9" i="2"/>
  <c r="Y9" i="2"/>
  <c r="U9" i="2"/>
  <c r="V9" i="2"/>
  <c r="R9" i="2"/>
  <c r="AP6" i="2"/>
  <c r="AL6" i="2"/>
  <c r="AH6" i="2"/>
  <c r="AD6" i="2"/>
  <c r="Z6" i="2"/>
  <c r="V6" i="2"/>
  <c r="R6" i="2"/>
  <c r="N6" i="2"/>
  <c r="AJ9" i="2"/>
  <c r="AF9" i="2"/>
  <c r="T9" i="2"/>
  <c r="P9" i="2"/>
  <c r="AO6" i="2"/>
  <c r="AK6" i="2"/>
  <c r="AG6" i="2"/>
  <c r="AC6" i="2"/>
  <c r="Y6" i="2"/>
  <c r="U6" i="2"/>
  <c r="Q6" i="2"/>
  <c r="M6" i="2"/>
  <c r="AI9" i="2"/>
  <c r="AE9" i="2"/>
  <c r="S9" i="2"/>
  <c r="O9" i="2"/>
  <c r="K7" i="2" l="1"/>
  <c r="K17" i="2" s="1"/>
  <c r="E33" i="3"/>
  <c r="E31" i="3"/>
  <c r="E32" i="3"/>
  <c r="N9" i="2"/>
  <c r="AI23" i="2"/>
  <c r="AI25" i="2" s="1"/>
  <c r="AI26" i="2" s="1"/>
  <c r="AF23" i="2"/>
  <c r="AF25" i="2" s="1"/>
  <c r="AF26" i="2" s="1"/>
  <c r="AF27" i="2" s="1"/>
  <c r="W9" i="2"/>
  <c r="AM9" i="2"/>
  <c r="X9" i="2"/>
  <c r="AN9" i="2"/>
  <c r="M9" i="2"/>
  <c r="AC9" i="2"/>
  <c r="AH9" i="2"/>
  <c r="K9" i="2"/>
  <c r="AA9" i="2"/>
  <c r="L9" i="2"/>
  <c r="AB9" i="2"/>
  <c r="J9" i="2"/>
  <c r="Q9" i="2"/>
  <c r="AG9" i="2"/>
  <c r="AL9" i="2"/>
  <c r="Z9" i="2"/>
  <c r="AK23" i="2"/>
  <c r="AK25" i="2" s="1"/>
  <c r="AK26" i="2" s="1"/>
  <c r="AL23" i="2"/>
  <c r="AL25" i="2" s="1"/>
  <c r="AL26" i="2" s="1"/>
  <c r="AO23" i="2"/>
  <c r="AP23" i="2"/>
  <c r="AM23" i="2"/>
  <c r="AM25" i="2" s="1"/>
  <c r="AM26" i="2" s="1"/>
  <c r="AJ23" i="2"/>
  <c r="U23" i="2"/>
  <c r="V23" i="2"/>
  <c r="S23" i="2"/>
  <c r="S25" i="2" s="1"/>
  <c r="S26" i="2" s="1"/>
  <c r="P23" i="2"/>
  <c r="Y23" i="2"/>
  <c r="Z23" i="2"/>
  <c r="W23" i="2"/>
  <c r="W25" i="2" s="1"/>
  <c r="W26" i="2" s="1"/>
  <c r="T23" i="2"/>
  <c r="M15" i="3"/>
  <c r="M23" i="2"/>
  <c r="AC23" i="2"/>
  <c r="N23" i="2"/>
  <c r="AD23" i="2"/>
  <c r="K23" i="2"/>
  <c r="AA23" i="2"/>
  <c r="AQ23" i="2"/>
  <c r="AQ25" i="2" s="1"/>
  <c r="AQ26" i="2" s="1"/>
  <c r="X23" i="2"/>
  <c r="AN23" i="2"/>
  <c r="AP9" i="2"/>
  <c r="Q23" i="2"/>
  <c r="AG23" i="2"/>
  <c r="R23" i="2"/>
  <c r="AH23" i="2"/>
  <c r="O23" i="2"/>
  <c r="AE23" i="2"/>
  <c r="L23" i="2"/>
  <c r="AB23" i="2"/>
  <c r="J23" i="2"/>
  <c r="J25" i="2" s="1"/>
  <c r="J26" i="2" s="1"/>
  <c r="J8" i="2"/>
  <c r="K16" i="2" s="1"/>
  <c r="J17" i="2"/>
  <c r="J18" i="2" s="1"/>
  <c r="L7" i="2"/>
  <c r="AD9" i="2"/>
  <c r="AQ9" i="2"/>
  <c r="AI27" i="2" l="1"/>
  <c r="M31" i="3"/>
  <c r="M32" i="3" s="1"/>
  <c r="K18" i="2"/>
  <c r="AL27" i="2"/>
  <c r="M28" i="3"/>
  <c r="AQ27" i="2"/>
  <c r="W27" i="2"/>
  <c r="AK27" i="2"/>
  <c r="S27" i="2"/>
  <c r="AM27" i="2"/>
  <c r="K25" i="2"/>
  <c r="K26" i="2" s="1"/>
  <c r="M25" i="2"/>
  <c r="Z25" i="2"/>
  <c r="Z26" i="2" s="1"/>
  <c r="V25" i="2"/>
  <c r="AP25" i="2"/>
  <c r="AP26" i="2" s="1"/>
  <c r="AE25" i="2"/>
  <c r="AG25" i="2"/>
  <c r="AG26" i="2" s="1"/>
  <c r="X25" i="2"/>
  <c r="X26" i="2" s="1"/>
  <c r="AD25" i="2"/>
  <c r="AD26" i="2" s="1"/>
  <c r="Y25" i="2"/>
  <c r="U25" i="2"/>
  <c r="U26" i="2" s="1"/>
  <c r="AO25" i="2"/>
  <c r="L25" i="2"/>
  <c r="L26" i="2" s="1"/>
  <c r="AN25" i="2"/>
  <c r="O25" i="2"/>
  <c r="O26" i="2" s="1"/>
  <c r="O27" i="2" s="1"/>
  <c r="P25" i="2"/>
  <c r="AJ25" i="2"/>
  <c r="AJ26" i="2" s="1"/>
  <c r="R25" i="2"/>
  <c r="Q25" i="2"/>
  <c r="Q26" i="2" s="1"/>
  <c r="Q27" i="2" s="1"/>
  <c r="N25" i="2"/>
  <c r="T25" i="2"/>
  <c r="T26" i="2" s="1"/>
  <c r="AB25" i="2"/>
  <c r="AH25" i="2"/>
  <c r="AH26" i="2" s="1"/>
  <c r="AA25" i="2"/>
  <c r="AC25" i="2"/>
  <c r="AC26" i="2" s="1"/>
  <c r="J27" i="2"/>
  <c r="M40" i="3"/>
  <c r="M41" i="3" s="1"/>
  <c r="K8" i="2"/>
  <c r="L16" i="2" s="1"/>
  <c r="L17" i="2"/>
  <c r="M7" i="2"/>
  <c r="M17" i="2" s="1"/>
  <c r="U27" i="2" l="1"/>
  <c r="AH27" i="2"/>
  <c r="AG27" i="2"/>
  <c r="Z27" i="2"/>
  <c r="P26" i="2"/>
  <c r="P27" i="2" s="1"/>
  <c r="T27" i="2"/>
  <c r="R26" i="2"/>
  <c r="R27" i="2" s="1"/>
  <c r="L27" i="2"/>
  <c r="M33" i="3" s="1"/>
  <c r="M35" i="3" s="1"/>
  <c r="Y26" i="2"/>
  <c r="Y27" i="2" s="1"/>
  <c r="AP27" i="2"/>
  <c r="M26" i="2"/>
  <c r="M27" i="2" s="1"/>
  <c r="AO26" i="2"/>
  <c r="AO27" i="2" s="1"/>
  <c r="V26" i="2"/>
  <c r="V27" i="2" s="1"/>
  <c r="AA26" i="2"/>
  <c r="AA27" i="2" s="1"/>
  <c r="N26" i="2"/>
  <c r="N27" i="2" s="1"/>
  <c r="AC27" i="2"/>
  <c r="AB26" i="2"/>
  <c r="AB27" i="2" s="1"/>
  <c r="AJ27" i="2"/>
  <c r="AN26" i="2"/>
  <c r="AN27" i="2" s="1"/>
  <c r="AD27" i="2"/>
  <c r="AE26" i="2"/>
  <c r="AE27" i="2" s="1"/>
  <c r="K27" i="2"/>
  <c r="X27" i="2"/>
  <c r="L8" i="2"/>
  <c r="M16" i="2" s="1"/>
  <c r="M18" i="2" s="1"/>
  <c r="L18" i="2"/>
  <c r="N7" i="2"/>
  <c r="N17" i="2" s="1"/>
  <c r="M42" i="3" l="1"/>
  <c r="M8" i="2"/>
  <c r="N16" i="2" s="1"/>
  <c r="N18" i="2" s="1"/>
  <c r="O7" i="2"/>
  <c r="O17" i="2" s="1"/>
  <c r="N8" i="2" l="1"/>
  <c r="O16" i="2" s="1"/>
  <c r="O18" i="2" s="1"/>
  <c r="P7" i="2"/>
  <c r="P17" i="2" s="1"/>
  <c r="O8" i="2" l="1"/>
  <c r="P16" i="2" s="1"/>
  <c r="P18" i="2" s="1"/>
  <c r="M20" i="3" s="1"/>
  <c r="M22" i="3" s="1"/>
  <c r="M37" i="3" s="1"/>
  <c r="Q7" i="2"/>
  <c r="Q17" i="2" s="1"/>
  <c r="P8" i="2" l="1"/>
  <c r="Q16" i="2" s="1"/>
  <c r="Q18" i="2" s="1"/>
  <c r="R7" i="2"/>
  <c r="R17" i="2" s="1"/>
  <c r="Q8" i="2" l="1"/>
  <c r="R16" i="2" s="1"/>
  <c r="R18" i="2" s="1"/>
  <c r="S7" i="2"/>
  <c r="S17" i="2" s="1"/>
  <c r="R8" i="2" l="1"/>
  <c r="S16" i="2" s="1"/>
  <c r="S18" i="2" s="1"/>
  <c r="T7" i="2"/>
  <c r="T17" i="2" s="1"/>
  <c r="S8" i="2" l="1"/>
  <c r="T16" i="2" s="1"/>
  <c r="T18" i="2" s="1"/>
  <c r="U7" i="2"/>
  <c r="U17" i="2" s="1"/>
  <c r="T8" i="2" l="1"/>
  <c r="U16" i="2" s="1"/>
  <c r="U18" i="2" s="1"/>
  <c r="V7" i="2"/>
  <c r="V17" i="2" s="1"/>
  <c r="U8" i="2" l="1"/>
  <c r="V16" i="2" s="1"/>
  <c r="V18" i="2" s="1"/>
  <c r="W7" i="2"/>
  <c r="W17" i="2" s="1"/>
  <c r="V8" i="2" l="1"/>
  <c r="W16" i="2" s="1"/>
  <c r="W18" i="2" s="1"/>
  <c r="X7" i="2"/>
  <c r="X17" i="2" s="1"/>
  <c r="W8" i="2" l="1"/>
  <c r="X8" i="2" s="1"/>
  <c r="Y7" i="2"/>
  <c r="Y17" i="2" s="1"/>
  <c r="X16" i="2" l="1"/>
  <c r="X18" i="2" s="1"/>
  <c r="Y16" i="2"/>
  <c r="Y18" i="2" s="1"/>
  <c r="Y8" i="2"/>
  <c r="Z7" i="2"/>
  <c r="Z17" i="2" s="1"/>
  <c r="Z16" i="2" l="1"/>
  <c r="Z18" i="2" s="1"/>
  <c r="Z8" i="2"/>
  <c r="AA7" i="2"/>
  <c r="AA17" i="2" s="1"/>
  <c r="AA16" i="2" l="1"/>
  <c r="AA18" i="2" s="1"/>
  <c r="AA8" i="2"/>
  <c r="AB7" i="2"/>
  <c r="AB17" i="2" s="1"/>
  <c r="AB16" i="2" l="1"/>
  <c r="AB18" i="2" s="1"/>
  <c r="AB8" i="2"/>
  <c r="AC7" i="2"/>
  <c r="AC17" i="2" s="1"/>
  <c r="AC16" i="2" l="1"/>
  <c r="AC18" i="2" s="1"/>
  <c r="AC8" i="2"/>
  <c r="AD7" i="2"/>
  <c r="AD17" i="2" s="1"/>
  <c r="AD16" i="2" l="1"/>
  <c r="AD18" i="2" s="1"/>
  <c r="AD8" i="2"/>
  <c r="AE16" i="2" s="1"/>
  <c r="AE7" i="2"/>
  <c r="AF7" i="2" s="1"/>
  <c r="AF17" i="2" l="1"/>
  <c r="AG7" i="2"/>
  <c r="AE8" i="2"/>
  <c r="AE17" i="2"/>
  <c r="AE18" i="2" s="1"/>
  <c r="AF8" i="2" l="1"/>
  <c r="AG16" i="2" s="1"/>
  <c r="AF16" i="2"/>
  <c r="AF18" i="2" s="1"/>
  <c r="AG17" i="2"/>
  <c r="AG18" i="2" s="1"/>
  <c r="AG8" i="2"/>
  <c r="AH16" i="2" s="1"/>
  <c r="AH7" i="2"/>
  <c r="AH17" i="2" l="1"/>
  <c r="AH18" i="2" s="1"/>
  <c r="AH8" i="2"/>
  <c r="AI7" i="2"/>
  <c r="AI17" i="2" l="1"/>
  <c r="AI18" i="2" s="1"/>
  <c r="AI8" i="2"/>
  <c r="AJ7" i="2"/>
  <c r="AJ17" i="2" l="1"/>
  <c r="AJ18" i="2" s="1"/>
  <c r="AJ8" i="2"/>
  <c r="AK7" i="2"/>
  <c r="AK17" i="2" l="1"/>
  <c r="AK18" i="2" s="1"/>
  <c r="AL7" i="2"/>
  <c r="AK8" i="2"/>
  <c r="AL17" i="2" l="1"/>
  <c r="AL18" i="2" s="1"/>
  <c r="AL8" i="2"/>
  <c r="AM7" i="2"/>
  <c r="AM17" i="2" l="1"/>
  <c r="AM18" i="2" s="1"/>
  <c r="AM8" i="2"/>
  <c r="AN7" i="2"/>
  <c r="AN17" i="2" l="1"/>
  <c r="AN18" i="2" s="1"/>
  <c r="AN8" i="2"/>
  <c r="AO7" i="2"/>
  <c r="AO17" i="2" l="1"/>
  <c r="AO18" i="2" s="1"/>
  <c r="AO8" i="2"/>
  <c r="AP7" i="2"/>
  <c r="AP17" i="2" l="1"/>
  <c r="AP18" i="2" s="1"/>
  <c r="AP8" i="2"/>
  <c r="AQ7" i="2"/>
  <c r="AQ17" i="2" l="1"/>
  <c r="AQ18" i="2" s="1"/>
  <c r="M24" i="3" s="1"/>
  <c r="AQ8" i="2"/>
</calcChain>
</file>

<file path=xl/comments1.xml><?xml version="1.0" encoding="utf-8"?>
<comments xmlns="http://schemas.openxmlformats.org/spreadsheetml/2006/main">
  <authors>
    <author>Emily Basham</author>
  </authors>
  <commentList>
    <comment ref="R8" authorId="0" shapeId="0">
      <text>
        <r>
          <rPr>
            <sz val="11"/>
            <color indexed="81"/>
            <rFont val="Tahoma"/>
            <family val="2"/>
          </rPr>
          <t>Type in which type of technology. This value is simply a qualitative note, it does not have any bearing on the calculations</t>
        </r>
      </text>
    </comment>
    <comment ref="I10" authorId="0" shapeId="0">
      <text>
        <r>
          <rPr>
            <sz val="11"/>
            <color indexed="81"/>
            <rFont val="Tahoma"/>
            <family val="2"/>
          </rPr>
          <t>The time period the model analyzes is the previous full calendar year. If applying for certification in 2018, enter your town's annual electricity use for 2017.</t>
        </r>
      </text>
    </comment>
    <comment ref="R10" authorId="0" shapeId="0">
      <text>
        <r>
          <rPr>
            <sz val="11"/>
            <color indexed="81"/>
            <rFont val="Tahoma"/>
            <family val="2"/>
          </rPr>
          <t>Enter the installed capacity which can be found in the project information. Users should make sure their input is in DC.</t>
        </r>
      </text>
    </comment>
    <comment ref="I11" authorId="0" shapeId="0">
      <text>
        <r>
          <rPr>
            <sz val="11"/>
            <color indexed="81"/>
            <rFont val="Tahoma"/>
            <family val="2"/>
          </rPr>
          <t xml:space="preserve">The time period the model analyzes is the previous full calendar year. If applying for certification in 2019,  the previous full calendar year is 2018. Select "2018" from the dropdown menu. </t>
        </r>
      </text>
    </comment>
    <comment ref="R11" authorId="0" shapeId="0">
      <text>
        <r>
          <rPr>
            <sz val="11"/>
            <color indexed="81"/>
            <rFont val="Tahoma"/>
            <family val="2"/>
          </rPr>
          <t xml:space="preserve">The industry uses an average capacity factor based on technology, </t>
        </r>
        <r>
          <rPr>
            <b/>
            <sz val="11"/>
            <color indexed="81"/>
            <rFont val="Tahoma"/>
            <family val="2"/>
          </rPr>
          <t>however, users can adjust this input in order to adjust the Year 1 Production number in cell R14</t>
        </r>
        <r>
          <rPr>
            <sz val="11"/>
            <color indexed="81"/>
            <rFont val="Tahoma"/>
            <family val="2"/>
          </rPr>
          <t>.  [Solar is typically 13%]</t>
        </r>
      </text>
    </comment>
    <comment ref="R12" authorId="0" shapeId="0">
      <text>
        <r>
          <rPr>
            <sz val="11"/>
            <color indexed="81"/>
            <rFont val="Tahoma"/>
            <family val="2"/>
          </rPr>
          <t>Year 1 Production is the key metric to make sure is accurate. Users can adjust cells R10 and R11 to arrive at the production that matches their project data.
Example: For a 5 MW-DC project that produces 5,475 MWh in year 1 of production, a user should insert 5 into cell R10 and 12.5% into cell R11, resulting in 5,475 MWh in year 1 of production in R12.</t>
        </r>
      </text>
    </comment>
    <comment ref="R14" authorId="0" shapeId="0">
      <text>
        <r>
          <rPr>
            <sz val="9"/>
            <color indexed="81"/>
            <rFont val="Tahoma"/>
            <family val="2"/>
          </rPr>
          <t>T</t>
        </r>
        <r>
          <rPr>
            <sz val="11"/>
            <color indexed="81"/>
            <rFont val="Tahoma"/>
            <family val="2"/>
          </rPr>
          <t>he percent of production that is reduced from year to year as the asset ages. This is set at an average 0.5% unless asset information is available.</t>
        </r>
      </text>
    </comment>
    <comment ref="I15" authorId="0" shapeId="0">
      <text>
        <r>
          <rPr>
            <sz val="11"/>
            <color indexed="81"/>
            <rFont val="Tahoma"/>
            <family val="2"/>
          </rPr>
          <t xml:space="preserve">If your town has a renewable installation contribution during the timeframe, toggle this cell to "YES" . This will unlock the Renewable Power Assumptions Box to the right. Please enter the needed information in Yellow.
</t>
        </r>
      </text>
    </comment>
    <comment ref="I17" authorId="0" shapeId="0">
      <text>
        <r>
          <rPr>
            <sz val="11"/>
            <color indexed="81"/>
            <rFont val="Tahoma"/>
            <family val="2"/>
          </rPr>
          <t>If your town purchased Renewable Energy Credits during the timeframe, toggle this cell to "YES" . This will unlock the Renewable Power Assumptions Box to the right. Please enter the needed information in Yellow.</t>
        </r>
      </text>
    </comment>
    <comment ref="R17" authorId="0" shapeId="0">
      <text>
        <r>
          <rPr>
            <sz val="11"/>
            <color indexed="81"/>
            <rFont val="Tahoma"/>
            <family val="2"/>
          </rPr>
          <t xml:space="preserve">It is important this date matchs the installation year in cell I8. These dates are tied to formulas in the Calculations worksheet. 
</t>
        </r>
      </text>
    </comment>
    <comment ref="R18" authorId="0" shapeId="0">
      <text>
        <r>
          <rPr>
            <sz val="11"/>
            <color indexed="81"/>
            <rFont val="Tahoma"/>
            <family val="2"/>
          </rPr>
          <t>This cell is automated to fill in the last day of the year for the installation date entered into cell R17.</t>
        </r>
        <r>
          <rPr>
            <sz val="9"/>
            <color indexed="81"/>
            <rFont val="Tahoma"/>
            <family val="2"/>
          </rPr>
          <t xml:space="preserve">
</t>
        </r>
      </text>
    </comment>
    <comment ref="R19" authorId="0" shapeId="0">
      <text>
        <r>
          <rPr>
            <sz val="11"/>
            <color indexed="81"/>
            <rFont val="Tahoma"/>
            <family val="2"/>
          </rPr>
          <t>The fraction of the year remaining once the installation is installed. This metric is used to calculate the production output in the Score Card and Calculation worksheets.</t>
        </r>
        <r>
          <rPr>
            <sz val="9"/>
            <color indexed="81"/>
            <rFont val="Tahoma"/>
            <family val="2"/>
          </rPr>
          <t xml:space="preserve">
</t>
        </r>
      </text>
    </comment>
    <comment ref="R21" authorId="0" shapeId="0">
      <text>
        <r>
          <rPr>
            <sz val="9"/>
            <color indexed="81"/>
            <rFont val="Tahoma"/>
            <family val="2"/>
          </rPr>
          <t>R</t>
        </r>
        <r>
          <rPr>
            <sz val="11"/>
            <color indexed="81"/>
            <rFont val="Tahoma"/>
            <family val="2"/>
          </rPr>
          <t>efers to the lifetime of the asset in years, which should be indicated in the product information.</t>
        </r>
      </text>
    </comment>
    <comment ref="R23" authorId="0" shapeId="0">
      <text>
        <r>
          <rPr>
            <sz val="11"/>
            <color indexed="81"/>
            <rFont val="Tahoma"/>
            <family val="2"/>
          </rPr>
          <t>A calculation of the Date of Installation (R17) and the Expected Useful Life (R21)</t>
        </r>
      </text>
    </comment>
    <comment ref="R24" authorId="0" shapeId="0">
      <text>
        <r>
          <rPr>
            <sz val="11"/>
            <color indexed="81"/>
            <rFont val="Tahoma"/>
            <family val="2"/>
          </rPr>
          <t>A calculation of the Year End Date for year of installation (R18) and the Expected Useful Life (R21).</t>
        </r>
      </text>
    </comment>
    <comment ref="N31" authorId="0" shapeId="0">
      <text>
        <r>
          <rPr>
            <sz val="11"/>
            <color indexed="81"/>
            <rFont val="Tahoma"/>
            <family val="2"/>
          </rPr>
          <t>If your town purchased Renewable Energy Credits in the year being analyzed (indicated in cell I11),</t>
        </r>
        <r>
          <rPr>
            <b/>
            <sz val="11"/>
            <color indexed="81"/>
            <rFont val="Tahoma"/>
            <family val="2"/>
          </rPr>
          <t xml:space="preserve"> enter the number of MWh here for Year 0</t>
        </r>
        <r>
          <rPr>
            <sz val="11"/>
            <color indexed="81"/>
            <rFont val="Tahoma"/>
            <family val="2"/>
          </rPr>
          <t xml:space="preserve">. You may choose to enter future REC purchases into the additional Yellow cells for Year 1- Year 24 for forecasting purposes </t>
        </r>
        <r>
          <rPr>
            <u/>
            <sz val="11"/>
            <color indexed="81"/>
            <rFont val="Tahoma"/>
            <family val="2"/>
          </rPr>
          <t>only.</t>
        </r>
        <r>
          <rPr>
            <sz val="11"/>
            <color indexed="81"/>
            <rFont val="Tahoma"/>
            <family val="2"/>
          </rPr>
          <t xml:space="preserve"> These will not count toward certification.</t>
        </r>
      </text>
    </comment>
    <comment ref="O31" authorId="0" shapeId="0">
      <text>
        <r>
          <rPr>
            <sz val="11"/>
            <color indexed="81"/>
            <rFont val="Tahoma"/>
            <family val="2"/>
          </rPr>
          <t>Users can input values for future REC purchases for forecasting purposes, not certification purposes. For forecasting purposes, the Calculations worksheet is helpful in seeing the value of future purchases.</t>
        </r>
        <r>
          <rPr>
            <b/>
            <sz val="9"/>
            <color indexed="81"/>
            <rFont val="Tahoma"/>
            <family val="2"/>
          </rPr>
          <t xml:space="preserve"> </t>
        </r>
      </text>
    </comment>
  </commentList>
</comments>
</file>

<file path=xl/comments2.xml><?xml version="1.0" encoding="utf-8"?>
<comments xmlns="http://schemas.openxmlformats.org/spreadsheetml/2006/main">
  <authors>
    <author>Emily Basham</author>
  </authors>
  <commentList>
    <comment ref="M19" authorId="0" shapeId="0">
      <text>
        <r>
          <rPr>
            <sz val="11"/>
            <color indexed="81"/>
            <rFont val="Tahoma"/>
            <family val="2"/>
          </rPr>
          <t>This input should match cells I10 and R17 in the “User Inputs” worksheet. This is the previous full calendar year which your certification will be based on.</t>
        </r>
      </text>
    </comment>
    <comment ref="M20" authorId="0" shapeId="0">
      <text>
        <r>
          <rPr>
            <sz val="11"/>
            <color indexed="81"/>
            <rFont val="Tahoma"/>
            <family val="2"/>
          </rPr>
          <t xml:space="preserve">The expected production since the installation of the system. This calculation is based on inputs from R10, R11, R14, R17 in the “User Inputs” worksheet. A breakdown of this calculation can be seen in the top portions of the “Calculations” worksheet. </t>
        </r>
      </text>
    </comment>
    <comment ref="M21" authorId="0" shapeId="0">
      <text>
        <r>
          <rPr>
            <sz val="11"/>
            <color indexed="81"/>
            <rFont val="Tahoma"/>
            <family val="2"/>
          </rPr>
          <t>Derived directly from cell I10 on the “User Inputs” worksheet</t>
        </r>
      </text>
    </comment>
    <comment ref="M22" authorId="0" shapeId="0">
      <text>
        <r>
          <rPr>
            <sz val="11"/>
            <color indexed="81"/>
            <rFont val="Tahoma"/>
            <family val="2"/>
          </rPr>
          <t xml:space="preserve">The percent of town electricity use offset by a renewable power asset. This is a calculation of the renewable installation production divided by the town electricity use (M20/M21). </t>
        </r>
      </text>
    </comment>
    <comment ref="M24" authorId="0" shapeId="0">
      <text>
        <r>
          <rPr>
            <sz val="11"/>
            <color indexed="81"/>
            <rFont val="Tahoma"/>
            <family val="2"/>
          </rPr>
          <t xml:space="preserve">Total production that is to be expected from the renewable asset over its lifetime. This is a summation of values in row 18 of the “Calculations” worksheet. A breakdown of each calculation can be seen in the top portions of the “Calculations” worksheet. </t>
        </r>
      </text>
    </comment>
    <comment ref="H27" authorId="0" shapeId="0">
      <text>
        <r>
          <rPr>
            <sz val="11"/>
            <color indexed="81"/>
            <rFont val="Tahoma"/>
            <family val="2"/>
          </rPr>
          <t>The deduction or discount given to REC Purchases to equate with an installation. The REC Procurement Value Haircut is 50%.</t>
        </r>
      </text>
    </comment>
    <comment ref="I28" authorId="0" shapeId="0">
      <text>
        <r>
          <rPr>
            <sz val="11"/>
            <color indexed="81"/>
            <rFont val="Tahoma"/>
            <family val="2"/>
          </rPr>
          <t>Shows how many REC purchase inputs exist on the “User Inputs” worksheet. Values beyond the previous full calendar year will not be considered for certification but will be reflected in the “Calculations” worksheet for forecasting purposes.</t>
        </r>
      </text>
    </comment>
    <comment ref="H30" authorId="0" shapeId="0">
      <text>
        <r>
          <rPr>
            <sz val="11"/>
            <color indexed="81"/>
            <rFont val="Tahoma"/>
            <family val="2"/>
          </rPr>
          <t>The time period analyzed for certification. This is the the previous full calendar year. This cell pulls from cell from I11 on the “User Inputs” worksheet</t>
        </r>
      </text>
    </comment>
    <comment ref="I31" authorId="0" shapeId="0">
      <text>
        <r>
          <rPr>
            <sz val="11"/>
            <color indexed="81"/>
            <rFont val="Tahoma"/>
            <family val="2"/>
          </rPr>
          <t>The REC value that users input into the “User Inputs” worksheet for Year 0 in cell M31</t>
        </r>
      </text>
    </comment>
    <comment ref="J32" authorId="0" shapeId="0">
      <text>
        <r>
          <rPr>
            <sz val="11"/>
            <color indexed="81"/>
            <rFont val="Tahoma"/>
            <family val="2"/>
          </rPr>
          <t>Applies the discount, or “haircut”, to the REC value (M31 - M27)</t>
        </r>
      </text>
    </comment>
    <comment ref="K33" authorId="0" shapeId="0">
      <text>
        <r>
          <rPr>
            <sz val="11"/>
            <color indexed="81"/>
            <rFont val="Tahoma"/>
            <family val="2"/>
          </rPr>
          <t>Translates the REC value (with discount/haircut) into MWh</t>
        </r>
      </text>
    </comment>
    <comment ref="K34" authorId="0" shapeId="0">
      <text>
        <r>
          <rPr>
            <sz val="11"/>
            <color indexed="81"/>
            <rFont val="Tahoma"/>
            <family val="2"/>
          </rPr>
          <t>Derived directly from cell I10 on the "User Inputs" worksheet</t>
        </r>
      </text>
    </comment>
    <comment ref="M35" authorId="0" shapeId="0">
      <text>
        <r>
          <rPr>
            <sz val="11"/>
            <color indexed="81"/>
            <rFont val="Tahoma"/>
            <family val="2"/>
          </rPr>
          <t>The percent of town electricity use offset by a REC purchase. This is a calculation of the renewable energy credit REC divided by the town electricity use (M33/M34). A town’s certification will be based on the offset percentage found in cells M22 and M35, and any other additional models submitted.</t>
        </r>
      </text>
    </comment>
    <comment ref="J40" authorId="0" shapeId="0">
      <text>
        <r>
          <rPr>
            <sz val="11"/>
            <color indexed="81"/>
            <rFont val="Tahoma"/>
            <family val="2"/>
          </rPr>
          <t>A summation of values input into the Renewable Energy Credit Purchase section on the “User Inputs” worksheet (for informational purposes, not certification purposes)</t>
        </r>
      </text>
    </comment>
    <comment ref="K41" authorId="0" shapeId="0">
      <text>
        <r>
          <rPr>
            <sz val="11"/>
            <color indexed="81"/>
            <rFont val="Tahoma"/>
            <family val="2"/>
          </rPr>
          <t>A summation of values input into the Renewable Energy Credit Purchase section on the “User Inputs” worksheet with the REC discount/haircut applied (for informational purposes, not certification purposes)</t>
        </r>
      </text>
    </comment>
    <comment ref="L42" authorId="0" shapeId="0">
      <text>
        <r>
          <rPr>
            <sz val="11"/>
            <color indexed="81"/>
            <rFont val="Tahoma"/>
            <family val="2"/>
          </rPr>
          <t>A summation of Renewable Energy Credit Purchases with the REC discount/haircut applied and shown in MWhs (for informational purposes, not certification purposes)</t>
        </r>
      </text>
    </comment>
  </commentList>
</comments>
</file>

<file path=xl/sharedStrings.xml><?xml version="1.0" encoding="utf-8"?>
<sst xmlns="http://schemas.openxmlformats.org/spreadsheetml/2006/main" count="81" uniqueCount="71">
  <si>
    <t>Town</t>
  </si>
  <si>
    <t>Installation of renewable power asset?:</t>
  </si>
  <si>
    <t>Renewable Power Asset</t>
  </si>
  <si>
    <t>Technology (e.g. Solar, Wind, Fuel Cell)</t>
  </si>
  <si>
    <t>Capacity Factor (%)</t>
  </si>
  <si>
    <t>Renewable Power Procurement Methods</t>
  </si>
  <si>
    <t>Purchase of Renewable Energy Credits*?:</t>
  </si>
  <si>
    <t>*("RECs")</t>
  </si>
  <si>
    <t>Date of Installation</t>
  </si>
  <si>
    <t>Renewable Energy Credit ("REC") Purchase(s)</t>
  </si>
  <si>
    <t>Year</t>
  </si>
  <si>
    <t>RECs</t>
  </si>
  <si>
    <t>Annual Period</t>
  </si>
  <si>
    <t>Renewable Power Asset Installation Flag</t>
  </si>
  <si>
    <t>REC Purchase Flag(s)</t>
  </si>
  <si>
    <t>Year End Date for year of installation</t>
  </si>
  <si>
    <t>Expected Useful Life* (Yrs)</t>
  </si>
  <si>
    <t>Year 1 Stub Fraction of Operation</t>
  </si>
  <si>
    <t>*Excluding initial "Stub" year of operationg</t>
  </si>
  <si>
    <t>*Begins after first full year of operationg</t>
  </si>
  <si>
    <t>YearFrac of Renewable Power Asset Generation</t>
  </si>
  <si>
    <t>Effective Annual Period for Renewable Power Asset</t>
  </si>
  <si>
    <t>Degradation Factor (%)</t>
  </si>
  <si>
    <t>YearFrac Factor (%)</t>
  </si>
  <si>
    <t>RECs Purchased</t>
  </si>
  <si>
    <t>REC Procurement Value Haircut (%)</t>
  </si>
  <si>
    <t>Renewable Power Procurement Impact</t>
  </si>
  <si>
    <t>Project Name</t>
  </si>
  <si>
    <t>Renewable Technology</t>
  </si>
  <si>
    <t>Final Year of Operation</t>
  </si>
  <si>
    <t>[Expected] Final Date of Operation</t>
  </si>
  <si>
    <t>[Expected] Years of Operation (Yrs)</t>
  </si>
  <si>
    <t>Years of [Expected] REC Purchase(s) (Yrs)</t>
  </si>
  <si>
    <t>Annual Degradation Rate (%)</t>
  </si>
  <si>
    <t>Production (MWh)</t>
  </si>
  <si>
    <t>MWh Equivalents of RECs Purchased (MWh)</t>
  </si>
  <si>
    <t>Effective MWh Values of RECs Purchased (MWh)</t>
  </si>
  <si>
    <t>Year of Renewable Power Offset Analysis</t>
  </si>
  <si>
    <t>% of Town Electricity Demand Offset (%)</t>
  </si>
  <si>
    <t>Total [Expected] Renewable Production Across Asset Useful Life (MWh)</t>
  </si>
  <si>
    <t>Year of REC Purchase Offset Analysis</t>
  </si>
  <si>
    <t>Total [Expected] REC Purchases Across Term (Gross)</t>
  </si>
  <si>
    <t>Total [Expected] REC Purchases Across Term (Net of Value Haircut)</t>
  </si>
  <si>
    <t>Total Effective MWh Values of [Expected] REC Purchases Across Term</t>
  </si>
  <si>
    <t>% of Town Electricity Use Offset (%)</t>
  </si>
  <si>
    <t>Year Renewable Asset Installed/Purchased</t>
  </si>
  <si>
    <t>Previous Full Calendar Year (20__)</t>
  </si>
  <si>
    <t>Yes</t>
  </si>
  <si>
    <r>
      <t>Nameplate Capacity (</t>
    </r>
    <r>
      <rPr>
        <b/>
        <u/>
        <sz val="11"/>
        <color theme="1"/>
        <rFont val="Arial"/>
        <family val="2"/>
      </rPr>
      <t>MW-DC</t>
    </r>
    <r>
      <rPr>
        <sz val="11"/>
        <color theme="1"/>
        <rFont val="Arial"/>
        <family val="2"/>
      </rPr>
      <t>)</t>
    </r>
  </si>
  <si>
    <r>
      <t>Year 1 Production (</t>
    </r>
    <r>
      <rPr>
        <b/>
        <u/>
        <sz val="11"/>
        <color theme="1"/>
        <rFont val="Arial"/>
        <family val="2"/>
      </rPr>
      <t>MWh</t>
    </r>
    <r>
      <rPr>
        <sz val="11"/>
        <color theme="1"/>
        <rFont val="Arial"/>
        <family val="2"/>
      </rPr>
      <t>)</t>
    </r>
  </si>
  <si>
    <r>
      <rPr>
        <b/>
        <sz val="14"/>
        <color theme="1"/>
        <rFont val="Calibri"/>
        <family val="2"/>
        <scheme val="minor"/>
      </rPr>
      <t>Sustainable CT</t>
    </r>
    <r>
      <rPr>
        <sz val="12"/>
        <color theme="1"/>
        <rFont val="Calibri"/>
        <family val="2"/>
        <scheme val="minor"/>
      </rPr>
      <t xml:space="preserve">: </t>
    </r>
    <r>
      <rPr>
        <sz val="11"/>
        <color theme="1"/>
        <rFont val="Calibri"/>
        <family val="2"/>
        <scheme val="minor"/>
      </rPr>
      <t>The Town Renewable Energy Calculator is a simple model created to help towns determine the percent of the town’s electricity use that is offset by the installation or procurement of a renewable energy source. Towns can use this model to calculate renewable energy contributions from multiple projects by completing a separate model for each project.</t>
    </r>
  </si>
  <si>
    <r>
      <t xml:space="preserve">REC Purchase Table: </t>
    </r>
    <r>
      <rPr>
        <sz val="11"/>
        <color theme="1"/>
        <rFont val="Arial"/>
        <family val="2"/>
      </rPr>
      <t>1 REC is equal to 1 MWh</t>
    </r>
  </si>
  <si>
    <t>Additional Information- NOT NEEDED FOR CERTIFICATION</t>
  </si>
  <si>
    <t xml:space="preserve">  Renewable Power Assumptions</t>
  </si>
  <si>
    <r>
      <t xml:space="preserve">  General Inputs- </t>
    </r>
    <r>
      <rPr>
        <sz val="12"/>
        <color rgb="FFFF0000"/>
        <rFont val="Arial"/>
        <family val="2"/>
      </rPr>
      <t>START HERE</t>
    </r>
    <r>
      <rPr>
        <b/>
        <sz val="12"/>
        <color theme="1"/>
        <rFont val="Arial"/>
        <family val="2"/>
      </rPr>
      <t xml:space="preserve"> </t>
    </r>
    <r>
      <rPr>
        <sz val="12"/>
        <color theme="1"/>
        <rFont val="Arial"/>
        <family val="2"/>
      </rPr>
      <t>input project info into YELLOW cells</t>
    </r>
  </si>
  <si>
    <r>
      <rPr>
        <b/>
        <sz val="14"/>
        <color theme="1"/>
        <rFont val="Calibri"/>
        <family val="2"/>
        <scheme val="minor"/>
      </rPr>
      <t>Calculations:</t>
    </r>
    <r>
      <rPr>
        <sz val="14"/>
        <color theme="1"/>
        <rFont val="Calibri"/>
        <family val="2"/>
        <scheme val="minor"/>
      </rPr>
      <t xml:space="preserve"> </t>
    </r>
    <r>
      <rPr>
        <u/>
        <sz val="14"/>
        <color theme="1"/>
        <rFont val="Calibri"/>
        <family val="2"/>
        <scheme val="minor"/>
      </rPr>
      <t>THIS SHEET IS NOT NEEDED for SUSTAINABLE CT CERTIFICATION</t>
    </r>
    <r>
      <rPr>
        <sz val="14"/>
        <color theme="1"/>
        <rFont val="Calibri"/>
        <family val="2"/>
        <scheme val="minor"/>
      </rPr>
      <t>. This is a helpful add-on tool that allows towns to look at the impact of future installations or renewable energy purchases on electricity use. This tab is an output sheet summarizing the information submitted in the User Inputs tab.</t>
    </r>
  </si>
  <si>
    <t>Results here!</t>
  </si>
  <si>
    <r>
      <t>Annual Town Electricity Use (</t>
    </r>
    <r>
      <rPr>
        <b/>
        <u/>
        <sz val="11"/>
        <color theme="1"/>
        <rFont val="Arial"/>
        <family val="2"/>
      </rPr>
      <t>MWh</t>
    </r>
    <r>
      <rPr>
        <sz val="11"/>
        <color theme="1"/>
        <rFont val="Arial"/>
        <family val="2"/>
      </rPr>
      <t xml:space="preserve">) for previous full </t>
    </r>
    <r>
      <rPr>
        <b/>
        <u/>
        <sz val="11"/>
        <color theme="1"/>
        <rFont val="Arial"/>
        <family val="2"/>
      </rPr>
      <t>calendar</t>
    </r>
    <r>
      <rPr>
        <sz val="11"/>
        <color theme="1"/>
        <rFont val="Arial"/>
        <family val="2"/>
      </rPr>
      <t xml:space="preserve"> year</t>
    </r>
  </si>
  <si>
    <t>*</t>
  </si>
  <si>
    <t>* Note: the model uses calendar year for calculations. Towns that follow a fiscal year will need to gather the months to make up a January - December calendar year</t>
  </si>
  <si>
    <t xml:space="preserve">Total % of Town Electricity Demand Offset (%) </t>
  </si>
  <si>
    <r>
      <rPr>
        <b/>
        <sz val="14"/>
        <color theme="1"/>
        <rFont val="Calibri"/>
        <family val="2"/>
        <scheme val="minor"/>
      </rPr>
      <t>Score Card</t>
    </r>
    <r>
      <rPr>
        <sz val="14"/>
        <color theme="1"/>
        <rFont val="Calibri"/>
        <family val="2"/>
        <scheme val="minor"/>
      </rPr>
      <t xml:space="preserve">: This worksheet is simply an output sheet of the information submitted in the User Inputs worksheet. There are no inputs on this worksheet. The Score Card worksheet is a printer friendly summary of the details input into the model. Additional cell information can be seen by hovering the mouse over the </t>
    </r>
    <r>
      <rPr>
        <sz val="14"/>
        <color rgb="FFFF0000"/>
        <rFont val="Calibri"/>
        <family val="2"/>
        <scheme val="minor"/>
      </rPr>
      <t>red arrows</t>
    </r>
    <r>
      <rPr>
        <sz val="14"/>
        <color theme="1"/>
        <rFont val="Calibri"/>
        <family val="2"/>
        <scheme val="minor"/>
      </rPr>
      <t xml:space="preserve">. </t>
    </r>
    <r>
      <rPr>
        <b/>
        <sz val="14"/>
        <color theme="1"/>
        <rFont val="Calibri"/>
        <family val="2"/>
        <scheme val="minor"/>
      </rPr>
      <t>A town’s certification will be based on the offset percentage(s) found in cell M37.</t>
    </r>
  </si>
  <si>
    <r>
      <rPr>
        <sz val="14"/>
        <color rgb="FFFF0000"/>
        <rFont val="Calibri"/>
        <family val="2"/>
        <scheme val="minor"/>
      </rPr>
      <t>INSTRUCTIONS</t>
    </r>
    <r>
      <rPr>
        <sz val="12"/>
        <color theme="1"/>
        <rFont val="Calibri"/>
        <family val="2"/>
        <scheme val="minor"/>
      </rPr>
      <t xml:space="preserve">: All information needed for the calculator should be entered into the </t>
    </r>
    <r>
      <rPr>
        <sz val="12"/>
        <rFont val="Calibri"/>
        <family val="2"/>
        <scheme val="minor"/>
      </rPr>
      <t>Yellow</t>
    </r>
    <r>
      <rPr>
        <sz val="12"/>
        <color theme="1"/>
        <rFont val="Calibri"/>
        <family val="2"/>
        <scheme val="minor"/>
      </rPr>
      <t xml:space="preserve"> cells on this User Inputs worksheet. The Score Card and Calculations worksheets are for viewing the results of your inputs. Please start by inputting project information in the General Inputs box below. Additional cell information can be seen by hovering the mouse over the </t>
    </r>
    <r>
      <rPr>
        <sz val="12"/>
        <color rgb="FFFF0000"/>
        <rFont val="Calibri"/>
        <family val="2"/>
        <scheme val="minor"/>
      </rPr>
      <t>red arrows</t>
    </r>
    <r>
      <rPr>
        <sz val="12"/>
        <color theme="1"/>
        <rFont val="Calibri"/>
        <family val="2"/>
        <scheme val="minor"/>
      </rPr>
      <t xml:space="preserve">. Detailed instructions are included in the Calculator User Guide. The Calculator will calculate the percent of a town’s electricity use that is offset by a single renewable energy source or project and one year of renewable energy procurement. </t>
    </r>
    <r>
      <rPr>
        <b/>
        <sz val="12"/>
        <color theme="1"/>
        <rFont val="Calibri"/>
        <family val="2"/>
        <scheme val="minor"/>
      </rPr>
      <t>Towns with multiple renewable energy projects will need to complete the model for each project</t>
    </r>
    <r>
      <rPr>
        <sz val="12"/>
        <color theme="1"/>
        <rFont val="Calibri"/>
        <family val="2"/>
        <scheme val="minor"/>
      </rPr>
      <t xml:space="preserve">. </t>
    </r>
    <r>
      <rPr>
        <b/>
        <sz val="12"/>
        <color theme="1"/>
        <rFont val="Calibri"/>
        <family val="2"/>
        <scheme val="minor"/>
      </rPr>
      <t>A town’s certification will be based on the offset percentage found in cells M37 of the Score Card worksheet</t>
    </r>
    <r>
      <rPr>
        <sz val="12"/>
        <color theme="1"/>
        <rFont val="Calibri"/>
        <family val="2"/>
        <scheme val="minor"/>
      </rPr>
      <t>, and any additional models submitted.</t>
    </r>
  </si>
  <si>
    <t>Use this number to determine your eligible certification points under action 6.4</t>
  </si>
  <si>
    <t>**</t>
  </si>
  <si>
    <t>** Town buildings include K-12 schools, libraries, police stations, fire stations, town halls, administration buildings, museums, social/meeting halls, performing arts buildings, DPW garages, any other municipally owned building that uses &gt;5,000 kwh/year of electricity</t>
  </si>
  <si>
    <t>Year of Program Lookup:</t>
  </si>
  <si>
    <t>Middletown</t>
  </si>
  <si>
    <t>Moody School</t>
  </si>
  <si>
    <t>No</t>
  </si>
  <si>
    <t>Solar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</si>
</sst>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0.0\ &quot;Yrs&quot;"/>
    <numFmt numFmtId="168" formatCode="0,000\ &quot;MWh&quot;"/>
    <numFmt numFmtId="169" formatCode="0.0\ &quot;MW&quot;"/>
    <numFmt numFmtId="170" formatCode="#,000\ &quot;MWh&quot;"/>
    <numFmt numFmtId="171" formatCode="#,##0.0_);[Red]\(#,##0.0\)"/>
  </numFmts>
  <fonts count="2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sz val="13"/>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4"/>
      <color rgb="FFFF0000"/>
      <name val="Calibri"/>
      <family val="2"/>
      <scheme val="minor"/>
    </font>
    <font>
      <sz val="12"/>
      <name val="Calibri"/>
      <family val="2"/>
      <scheme val="minor"/>
    </font>
    <font>
      <sz val="9"/>
      <color indexed="81"/>
      <name val="Tahoma"/>
      <family val="2"/>
    </font>
    <font>
      <b/>
      <sz val="9"/>
      <color indexed="81"/>
      <name val="Tahoma"/>
      <family val="2"/>
    </font>
    <font>
      <sz val="11"/>
      <color indexed="81"/>
      <name val="Tahoma"/>
      <family val="2"/>
    </font>
    <font>
      <b/>
      <sz val="11"/>
      <color indexed="81"/>
      <name val="Tahoma"/>
      <family val="2"/>
    </font>
    <font>
      <sz val="11"/>
      <color theme="1"/>
      <name val="Arial"/>
      <family val="2"/>
    </font>
    <font>
      <b/>
      <u/>
      <sz val="11"/>
      <color theme="1"/>
      <name val="Arial"/>
      <family val="2"/>
    </font>
    <font>
      <b/>
      <i/>
      <sz val="11"/>
      <color theme="1"/>
      <name val="Arial"/>
      <family val="2"/>
    </font>
    <font>
      <i/>
      <sz val="11"/>
      <color theme="1"/>
      <name val="Arial"/>
      <family val="2"/>
    </font>
    <font>
      <b/>
      <sz val="11"/>
      <color theme="1"/>
      <name val="Arial"/>
      <family val="2"/>
    </font>
    <font>
      <b/>
      <sz val="12"/>
      <color theme="1"/>
      <name val="Arial"/>
      <family val="2"/>
    </font>
    <font>
      <sz val="12"/>
      <color rgb="FFFF0000"/>
      <name val="Arial"/>
      <family val="2"/>
    </font>
    <font>
      <sz val="12"/>
      <color theme="1"/>
      <name val="Arial"/>
      <family val="2"/>
    </font>
    <font>
      <u/>
      <sz val="11"/>
      <color indexed="81"/>
      <name val="Tahoma"/>
      <family val="2"/>
    </font>
    <font>
      <u/>
      <sz val="14"/>
      <color theme="1"/>
      <name val="Calibri"/>
      <family val="2"/>
      <scheme val="minor"/>
    </font>
    <font>
      <sz val="12"/>
      <color theme="5"/>
      <name val="Calibri"/>
      <family val="2"/>
      <scheme val="minor"/>
    </font>
    <font>
      <sz val="11"/>
      <color theme="5"/>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DE2F6"/>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dashed">
        <color auto="1"/>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otted">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hair">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dashed">
        <color auto="1"/>
      </bottom>
      <diagonal/>
    </border>
    <border>
      <left/>
      <right style="medium">
        <color indexed="64"/>
      </right>
      <top/>
      <bottom style="dashed">
        <color auto="1"/>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1">
    <xf numFmtId="0" fontId="0" fillId="0" borderId="0"/>
  </cellStyleXfs>
  <cellXfs count="136">
    <xf numFmtId="0" fontId="0" fillId="0" borderId="0" xfId="0"/>
    <xf numFmtId="0" fontId="0" fillId="0" borderId="1" xfId="0" applyBorder="1"/>
    <xf numFmtId="0" fontId="0" fillId="0" borderId="0" xfId="0" applyFont="1"/>
    <xf numFmtId="0" fontId="0" fillId="5" borderId="2" xfId="0" applyFill="1" applyBorder="1"/>
    <xf numFmtId="0" fontId="0" fillId="0" borderId="0" xfId="0" applyBorder="1"/>
    <xf numFmtId="0" fontId="0" fillId="7" borderId="0" xfId="0" applyFill="1" applyBorder="1"/>
    <xf numFmtId="0" fontId="1" fillId="7" borderId="0" xfId="0" applyFont="1" applyFill="1" applyBorder="1"/>
    <xf numFmtId="0" fontId="1" fillId="7" borderId="0" xfId="0" applyFont="1" applyFill="1" applyBorder="1" applyAlignment="1">
      <alignment horizontal="right"/>
    </xf>
    <xf numFmtId="0" fontId="1" fillId="7" borderId="3" xfId="0" applyFont="1" applyFill="1" applyBorder="1"/>
    <xf numFmtId="9" fontId="5" fillId="7" borderId="0" xfId="0" applyNumberFormat="1" applyFont="1" applyFill="1" applyBorder="1" applyAlignment="1">
      <alignment horizontal="right"/>
    </xf>
    <xf numFmtId="166" fontId="1" fillId="7" borderId="0" xfId="0" applyNumberFormat="1" applyFont="1" applyFill="1" applyBorder="1" applyAlignment="1">
      <alignment horizontal="right"/>
    </xf>
    <xf numFmtId="3" fontId="1" fillId="7" borderId="0" xfId="0" applyNumberFormat="1" applyFont="1" applyFill="1" applyBorder="1" applyAlignment="1">
      <alignment horizontal="right"/>
    </xf>
    <xf numFmtId="164" fontId="4" fillId="0" borderId="1" xfId="0" applyNumberFormat="1" applyFont="1" applyBorder="1" applyAlignment="1">
      <alignment horizontal="right"/>
    </xf>
    <xf numFmtId="0" fontId="0" fillId="8" borderId="12" xfId="0" applyFill="1" applyBorder="1"/>
    <xf numFmtId="0" fontId="0" fillId="0" borderId="13" xfId="0" applyBorder="1"/>
    <xf numFmtId="38" fontId="1" fillId="0" borderId="13" xfId="0" applyNumberFormat="1" applyFont="1" applyBorder="1" applyAlignment="1">
      <alignment horizontal="right"/>
    </xf>
    <xf numFmtId="3" fontId="0" fillId="0" borderId="0" xfId="0" applyNumberFormat="1" applyFont="1" applyFill="1" applyBorder="1" applyAlignment="1">
      <alignment horizontal="right"/>
    </xf>
    <xf numFmtId="14" fontId="0" fillId="0" borderId="0" xfId="0" applyNumberFormat="1"/>
    <xf numFmtId="0" fontId="6" fillId="0" borderId="0" xfId="0" applyFont="1" applyBorder="1" applyAlignment="1">
      <alignment wrapText="1"/>
    </xf>
    <xf numFmtId="0" fontId="0" fillId="0" borderId="14" xfId="0" applyBorder="1"/>
    <xf numFmtId="0" fontId="0" fillId="0" borderId="15" xfId="0" applyBorder="1"/>
    <xf numFmtId="0" fontId="0" fillId="0" borderId="17" xfId="0" applyBorder="1"/>
    <xf numFmtId="0" fontId="0" fillId="0" borderId="18" xfId="0" applyBorder="1"/>
    <xf numFmtId="0" fontId="0" fillId="0" borderId="19" xfId="0" applyBorder="1"/>
    <xf numFmtId="0" fontId="1" fillId="7" borderId="22" xfId="0" applyFont="1" applyFill="1" applyBorder="1"/>
    <xf numFmtId="0" fontId="1" fillId="7" borderId="23" xfId="0" applyFont="1" applyFill="1" applyBorder="1"/>
    <xf numFmtId="0" fontId="1" fillId="7" borderId="24" xfId="0" applyFont="1" applyFill="1" applyBorder="1" applyAlignment="1">
      <alignment horizontal="right"/>
    </xf>
    <xf numFmtId="0" fontId="1" fillId="7" borderId="23" xfId="0" applyFont="1" applyFill="1" applyBorder="1" applyAlignment="1">
      <alignment horizontal="right"/>
    </xf>
    <xf numFmtId="0" fontId="1" fillId="7" borderId="25" xfId="0" applyFont="1" applyFill="1" applyBorder="1" applyAlignment="1">
      <alignment horizontal="right"/>
    </xf>
    <xf numFmtId="0" fontId="1" fillId="7" borderId="14" xfId="0" applyFont="1" applyFill="1" applyBorder="1"/>
    <xf numFmtId="0" fontId="1" fillId="7" borderId="15" xfId="0" applyFont="1" applyFill="1" applyBorder="1"/>
    <xf numFmtId="0" fontId="1" fillId="7" borderId="15" xfId="0" applyFont="1" applyFill="1" applyBorder="1" applyAlignment="1">
      <alignment horizontal="right"/>
    </xf>
    <xf numFmtId="0" fontId="5" fillId="7" borderId="14" xfId="0" applyFont="1" applyFill="1" applyBorder="1"/>
    <xf numFmtId="9" fontId="5" fillId="7" borderId="15" xfId="0" applyNumberFormat="1" applyFont="1" applyFill="1" applyBorder="1" applyAlignment="1">
      <alignment horizontal="right"/>
    </xf>
    <xf numFmtId="166" fontId="1" fillId="7" borderId="15" xfId="0" applyNumberFormat="1" applyFont="1" applyFill="1" applyBorder="1" applyAlignment="1">
      <alignment horizontal="right"/>
    </xf>
    <xf numFmtId="3" fontId="1" fillId="7" borderId="15" xfId="0" applyNumberFormat="1" applyFont="1" applyFill="1" applyBorder="1" applyAlignment="1">
      <alignment horizontal="right"/>
    </xf>
    <xf numFmtId="0" fontId="1" fillId="8" borderId="26" xfId="0" applyFont="1" applyFill="1" applyBorder="1"/>
    <xf numFmtId="0" fontId="0" fillId="8" borderId="27" xfId="0" applyFill="1" applyBorder="1"/>
    <xf numFmtId="171" fontId="0" fillId="0" borderId="0" xfId="0" applyNumberFormat="1" applyFill="1" applyBorder="1" applyAlignment="1">
      <alignment horizontal="right"/>
    </xf>
    <xf numFmtId="171" fontId="0" fillId="0" borderId="15" xfId="0" applyNumberFormat="1" applyFill="1" applyBorder="1" applyAlignment="1">
      <alignment horizontal="right"/>
    </xf>
    <xf numFmtId="0" fontId="4" fillId="0" borderId="14" xfId="0" applyFont="1" applyBorder="1"/>
    <xf numFmtId="164" fontId="4" fillId="0" borderId="0" xfId="0" applyNumberFormat="1" applyFont="1" applyFill="1" applyBorder="1" applyAlignment="1">
      <alignment horizontal="right"/>
    </xf>
    <xf numFmtId="164" fontId="4" fillId="0" borderId="15" xfId="0" applyNumberFormat="1" applyFont="1" applyFill="1" applyBorder="1" applyAlignment="1">
      <alignment horizontal="right"/>
    </xf>
    <xf numFmtId="0" fontId="4" fillId="0" borderId="20" xfId="0" applyFont="1" applyBorder="1"/>
    <xf numFmtId="164" fontId="4" fillId="0" borderId="28" xfId="0" applyNumberFormat="1" applyFont="1" applyBorder="1" applyAlignment="1">
      <alignment horizontal="right"/>
    </xf>
    <xf numFmtId="0" fontId="1" fillId="0" borderId="29" xfId="0" applyFont="1" applyBorder="1"/>
    <xf numFmtId="38" fontId="1" fillId="0" borderId="30" xfId="0" applyNumberFormat="1" applyFont="1" applyBorder="1" applyAlignment="1">
      <alignment horizontal="right"/>
    </xf>
    <xf numFmtId="3" fontId="0" fillId="0" borderId="15" xfId="0" applyNumberFormat="1" applyFont="1" applyFill="1" applyBorder="1" applyAlignment="1">
      <alignment horizontal="right"/>
    </xf>
    <xf numFmtId="164" fontId="4" fillId="0" borderId="0" xfId="0" applyNumberFormat="1" applyFont="1" applyBorder="1" applyAlignment="1">
      <alignment horizontal="right"/>
    </xf>
    <xf numFmtId="164" fontId="4" fillId="0" borderId="15" xfId="0" applyNumberFormat="1" applyFont="1" applyBorder="1" applyAlignment="1">
      <alignment horizontal="right"/>
    </xf>
    <xf numFmtId="0" fontId="16" fillId="0" borderId="14" xfId="0" applyFont="1" applyBorder="1"/>
    <xf numFmtId="0" fontId="16" fillId="0" borderId="0" xfId="0" applyFont="1" applyBorder="1"/>
    <xf numFmtId="0" fontId="18" fillId="5" borderId="16" xfId="0" applyFont="1" applyFill="1" applyBorder="1"/>
    <xf numFmtId="0" fontId="16" fillId="5" borderId="2" xfId="0" applyFont="1" applyFill="1" applyBorder="1"/>
    <xf numFmtId="0" fontId="16" fillId="0" borderId="14" xfId="0" applyFont="1" applyBorder="1" applyAlignment="1">
      <alignment horizontal="right"/>
    </xf>
    <xf numFmtId="0" fontId="19" fillId="0" borderId="14" xfId="0" applyFont="1" applyBorder="1" applyAlignment="1">
      <alignment horizontal="left" indent="2"/>
    </xf>
    <xf numFmtId="0" fontId="16" fillId="0" borderId="15" xfId="0" applyFont="1" applyBorder="1"/>
    <xf numFmtId="0" fontId="16" fillId="0" borderId="0" xfId="0" applyFont="1" applyFill="1" applyBorder="1"/>
    <xf numFmtId="0" fontId="16" fillId="0" borderId="20" xfId="0" applyFont="1" applyBorder="1"/>
    <xf numFmtId="0" fontId="16" fillId="0" borderId="1" xfId="0" applyFont="1" applyBorder="1"/>
    <xf numFmtId="38" fontId="16" fillId="0" borderId="7" xfId="0" applyNumberFormat="1" applyFont="1" applyBorder="1" applyAlignment="1">
      <alignment horizontal="right"/>
    </xf>
    <xf numFmtId="14" fontId="16" fillId="0" borderId="1" xfId="0" applyNumberFormat="1" applyFont="1" applyFill="1" applyBorder="1"/>
    <xf numFmtId="164" fontId="16" fillId="0" borderId="0" xfId="0" applyNumberFormat="1" applyFont="1" applyBorder="1"/>
    <xf numFmtId="0" fontId="16" fillId="0" borderId="0" xfId="0" applyNumberFormat="1" applyFont="1" applyBorder="1"/>
    <xf numFmtId="14" fontId="16" fillId="0" borderId="0" xfId="0" applyNumberFormat="1" applyFont="1" applyBorder="1"/>
    <xf numFmtId="0" fontId="20" fillId="4" borderId="21" xfId="0" applyFont="1" applyFill="1" applyBorder="1"/>
    <xf numFmtId="0" fontId="16" fillId="4" borderId="8" xfId="0" applyFont="1" applyFill="1" applyBorder="1"/>
    <xf numFmtId="0" fontId="16" fillId="0" borderId="9" xfId="0" applyFont="1" applyBorder="1" applyAlignment="1">
      <alignment horizontal="center"/>
    </xf>
    <xf numFmtId="0" fontId="20" fillId="0" borderId="21" xfId="0" applyFont="1" applyBorder="1"/>
    <xf numFmtId="0" fontId="16" fillId="0" borderId="11" xfId="0" applyFont="1" applyBorder="1"/>
    <xf numFmtId="0" fontId="20" fillId="6" borderId="10" xfId="0" applyFont="1" applyFill="1" applyBorder="1" applyAlignment="1">
      <alignment horizontal="center"/>
    </xf>
    <xf numFmtId="0" fontId="20" fillId="0" borderId="10" xfId="0" applyFont="1" applyFill="1" applyBorder="1" applyAlignment="1">
      <alignment horizontal="center"/>
    </xf>
    <xf numFmtId="0" fontId="16" fillId="0" borderId="17" xfId="0" applyFont="1" applyBorder="1"/>
    <xf numFmtId="0" fontId="16" fillId="0" borderId="18" xfId="0" applyFont="1" applyBorder="1"/>
    <xf numFmtId="0" fontId="16" fillId="0" borderId="19" xfId="0" applyFont="1" applyBorder="1"/>
    <xf numFmtId="0" fontId="3" fillId="2" borderId="5" xfId="0" applyFont="1" applyFill="1" applyBorder="1" applyAlignment="1">
      <alignment vertical="center"/>
    </xf>
    <xf numFmtId="0" fontId="3" fillId="2" borderId="6" xfId="0" applyFont="1" applyFill="1" applyBorder="1" applyAlignment="1">
      <alignment vertical="center"/>
    </xf>
    <xf numFmtId="0" fontId="21" fillId="2" borderId="4" xfId="0" applyFont="1" applyFill="1" applyBorder="1" applyAlignment="1">
      <alignment vertical="center"/>
    </xf>
    <xf numFmtId="0" fontId="16" fillId="2" borderId="5" xfId="0" applyFont="1" applyFill="1" applyBorder="1"/>
    <xf numFmtId="0" fontId="16" fillId="2" borderId="6" xfId="0" applyFont="1" applyFill="1" applyBorder="1"/>
    <xf numFmtId="0" fontId="16" fillId="2" borderId="0" xfId="0" applyFont="1" applyFill="1" applyBorder="1"/>
    <xf numFmtId="0" fontId="20" fillId="2" borderId="0" xfId="0" applyFont="1" applyFill="1" applyBorder="1" applyAlignment="1">
      <alignment horizontal="right"/>
    </xf>
    <xf numFmtId="0" fontId="20" fillId="2" borderId="0" xfId="0" applyFont="1" applyFill="1" applyBorder="1"/>
    <xf numFmtId="0" fontId="18" fillId="2" borderId="0" xfId="0" applyFont="1" applyFill="1" applyBorder="1" applyAlignment="1">
      <alignment horizontal="right"/>
    </xf>
    <xf numFmtId="169" fontId="20" fillId="2" borderId="0" xfId="0" applyNumberFormat="1" applyFont="1" applyFill="1" applyBorder="1" applyAlignment="1">
      <alignment horizontal="right"/>
    </xf>
    <xf numFmtId="14" fontId="20" fillId="2" borderId="0" xfId="0" applyNumberFormat="1" applyFont="1" applyFill="1" applyBorder="1" applyAlignment="1">
      <alignment horizontal="right"/>
    </xf>
    <xf numFmtId="167" fontId="20" fillId="2" borderId="0" xfId="0" applyNumberFormat="1" applyFont="1" applyFill="1" applyBorder="1" applyAlignment="1">
      <alignment horizontal="right"/>
    </xf>
    <xf numFmtId="164" fontId="20" fillId="2" borderId="0" xfId="0" applyNumberFormat="1" applyFont="1" applyFill="1" applyBorder="1" applyAlignment="1">
      <alignment horizontal="right"/>
    </xf>
    <xf numFmtId="167" fontId="20" fillId="2" borderId="0" xfId="0" applyNumberFormat="1" applyFont="1" applyFill="1" applyBorder="1"/>
    <xf numFmtId="0" fontId="20" fillId="2" borderId="0" xfId="0" applyNumberFormat="1" applyFont="1" applyFill="1" applyBorder="1" applyAlignment="1">
      <alignment horizontal="right"/>
    </xf>
    <xf numFmtId="170" fontId="20" fillId="2" borderId="0" xfId="0" applyNumberFormat="1" applyFont="1" applyFill="1" applyBorder="1" applyAlignment="1">
      <alignment horizontal="right"/>
    </xf>
    <xf numFmtId="10" fontId="20" fillId="2" borderId="0" xfId="0" applyNumberFormat="1" applyFont="1" applyFill="1" applyBorder="1" applyAlignment="1">
      <alignment horizontal="right"/>
    </xf>
    <xf numFmtId="3" fontId="20" fillId="2" borderId="0" xfId="0" applyNumberFormat="1" applyFont="1" applyFill="1" applyBorder="1" applyAlignment="1">
      <alignment horizontal="right"/>
    </xf>
    <xf numFmtId="3" fontId="20" fillId="0" borderId="0" xfId="0" applyNumberFormat="1" applyFont="1" applyFill="1" applyBorder="1" applyAlignment="1">
      <alignment horizontal="right"/>
    </xf>
    <xf numFmtId="170" fontId="20" fillId="0" borderId="0" xfId="0" applyNumberFormat="1" applyFont="1" applyFill="1" applyBorder="1" applyAlignment="1">
      <alignment horizontal="right"/>
    </xf>
    <xf numFmtId="0" fontId="19" fillId="0" borderId="0" xfId="0" applyFont="1" applyFill="1" applyBorder="1"/>
    <xf numFmtId="0" fontId="0" fillId="0" borderId="0" xfId="0" applyAlignment="1">
      <alignment vertical="center"/>
    </xf>
    <xf numFmtId="0" fontId="16" fillId="2" borderId="14" xfId="0" applyFont="1" applyFill="1" applyBorder="1"/>
    <xf numFmtId="0" fontId="16" fillId="2" borderId="15" xfId="0" applyFont="1" applyFill="1" applyBorder="1"/>
    <xf numFmtId="0" fontId="18" fillId="2" borderId="14" xfId="0" applyFont="1" applyFill="1" applyBorder="1"/>
    <xf numFmtId="0" fontId="16" fillId="2" borderId="15" xfId="0" applyFont="1" applyFill="1" applyBorder="1" applyAlignment="1">
      <alignment vertical="center"/>
    </xf>
    <xf numFmtId="0" fontId="19" fillId="0" borderId="14" xfId="0" applyFont="1" applyFill="1" applyBorder="1"/>
    <xf numFmtId="0" fontId="16" fillId="0" borderId="15" xfId="0" applyFont="1" applyFill="1" applyBorder="1"/>
    <xf numFmtId="0" fontId="16" fillId="0" borderId="14" xfId="0" applyFont="1" applyFill="1" applyBorder="1"/>
    <xf numFmtId="0" fontId="16" fillId="0" borderId="17" xfId="0" applyFont="1" applyFill="1" applyBorder="1"/>
    <xf numFmtId="0" fontId="16" fillId="0" borderId="18" xfId="0" applyFont="1" applyFill="1" applyBorder="1"/>
    <xf numFmtId="0" fontId="16" fillId="0" borderId="19" xfId="0" applyFont="1" applyFill="1" applyBorder="1"/>
    <xf numFmtId="0" fontId="26" fillId="0" borderId="0" xfId="0" applyFont="1" applyAlignment="1">
      <alignment vertical="center"/>
    </xf>
    <xf numFmtId="0" fontId="21" fillId="2" borderId="0" xfId="0" applyFont="1" applyFill="1" applyBorder="1" applyAlignment="1">
      <alignment vertical="center"/>
    </xf>
    <xf numFmtId="0" fontId="23" fillId="2" borderId="0" xfId="0" applyFont="1" applyFill="1" applyBorder="1" applyAlignment="1">
      <alignment vertical="center"/>
    </xf>
    <xf numFmtId="10" fontId="21" fillId="2" borderId="0" xfId="0" applyNumberFormat="1" applyFont="1" applyFill="1" applyBorder="1" applyAlignment="1">
      <alignment horizontal="right" vertical="center"/>
    </xf>
    <xf numFmtId="0" fontId="21" fillId="2" borderId="14" xfId="0" applyFont="1" applyFill="1" applyBorder="1" applyAlignment="1">
      <alignment vertical="center"/>
    </xf>
    <xf numFmtId="0" fontId="19" fillId="2" borderId="14" xfId="0" applyFont="1" applyFill="1" applyBorder="1"/>
    <xf numFmtId="10" fontId="20" fillId="2" borderId="6" xfId="0" applyNumberFormat="1" applyFont="1" applyFill="1" applyBorder="1" applyAlignment="1">
      <alignment horizontal="right" vertical="center"/>
    </xf>
    <xf numFmtId="0" fontId="1" fillId="0" borderId="0" xfId="0" applyFont="1"/>
    <xf numFmtId="0" fontId="0" fillId="3" borderId="0" xfId="0" applyFill="1" applyBorder="1" applyAlignment="1" applyProtection="1">
      <alignment horizontal="center"/>
      <protection locked="0"/>
    </xf>
    <xf numFmtId="168" fontId="0" fillId="3" borderId="0"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0" fontId="16" fillId="3" borderId="0" xfId="0" applyNumberFormat="1" applyFont="1" applyFill="1" applyBorder="1" applyAlignment="1" applyProtection="1">
      <alignment horizontal="center"/>
      <protection locked="0"/>
    </xf>
    <xf numFmtId="169" fontId="16" fillId="3" borderId="0" xfId="0" applyNumberFormat="1" applyFont="1" applyFill="1" applyBorder="1" applyAlignment="1" applyProtection="1">
      <alignment horizontal="right"/>
      <protection locked="0"/>
    </xf>
    <xf numFmtId="164" fontId="16" fillId="3" borderId="1" xfId="0" applyNumberFormat="1" applyFont="1" applyFill="1" applyBorder="1" applyAlignment="1" applyProtection="1">
      <alignment horizontal="right"/>
      <protection locked="0"/>
    </xf>
    <xf numFmtId="164" fontId="16" fillId="3" borderId="0" xfId="0" applyNumberFormat="1" applyFont="1" applyFill="1" applyBorder="1" applyAlignment="1" applyProtection="1">
      <alignment horizontal="right"/>
      <protection locked="0"/>
    </xf>
    <xf numFmtId="14" fontId="16" fillId="3" borderId="0" xfId="0" applyNumberFormat="1" applyFont="1" applyFill="1" applyBorder="1" applyProtection="1">
      <protection locked="0"/>
    </xf>
    <xf numFmtId="165" fontId="16" fillId="3" borderId="0" xfId="0" applyNumberFormat="1" applyFont="1" applyFill="1" applyBorder="1" applyProtection="1">
      <protection locked="0"/>
    </xf>
    <xf numFmtId="3" fontId="16" fillId="3" borderId="10" xfId="0" applyNumberFormat="1" applyFont="1" applyFill="1" applyBorder="1" applyAlignment="1" applyProtection="1">
      <alignment horizontal="center"/>
      <protection locked="0"/>
    </xf>
    <xf numFmtId="0" fontId="7" fillId="2"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0" fillId="0" borderId="0" xfId="0" applyAlignment="1">
      <alignment horizontal="center" wrapText="1"/>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2" fillId="5" borderId="1" xfId="0" applyFont="1" applyFill="1" applyBorder="1" applyAlignment="1">
      <alignment horizont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7" fillId="0" borderId="0" xfId="0" applyFont="1" applyAlignment="1">
      <alignment horizontal="left" wrapText="1"/>
    </xf>
    <xf numFmtId="0" fontId="2" fillId="0" borderId="1" xfId="0" applyFont="1" applyBorder="1" applyAlignment="1">
      <alignment horizontal="center" wrapText="1"/>
    </xf>
  </cellXfs>
  <cellStyles count="1">
    <cellStyle name="Normal" xfId="0" builtinId="0"/>
  </cellStyles>
  <dxfs count="3">
    <dxf>
      <fill>
        <patternFill patternType="lightUp">
          <fgColor auto="1"/>
          <bgColor theme="0"/>
        </patternFill>
      </fill>
    </dxf>
    <dxf>
      <fill>
        <patternFill patternType="lightUp">
          <fgColor auto="1"/>
          <bgColor theme="0"/>
        </patternFill>
      </fill>
    </dxf>
    <dxf>
      <fill>
        <patternFill patternType="lightUp">
          <fgColor auto="1"/>
          <bgColor theme="0"/>
        </patternFill>
      </fill>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51547</xdr:colOff>
      <xdr:row>36</xdr:row>
      <xdr:rowOff>94132</xdr:rowOff>
    </xdr:from>
    <xdr:to>
      <xdr:col>14</xdr:col>
      <xdr:colOff>567017</xdr:colOff>
      <xdr:row>36</xdr:row>
      <xdr:rowOff>195881</xdr:rowOff>
    </xdr:to>
    <xdr:sp macro="" textlink="">
      <xdr:nvSpPr>
        <xdr:cNvPr id="3" name="Arrow: Right 2">
          <a:extLst>
            <a:ext uri="{FF2B5EF4-FFF2-40B4-BE49-F238E27FC236}">
              <a16:creationId xmlns:a16="http://schemas.microsoft.com/office/drawing/2014/main" id="{479D8D9C-4D82-4C6D-A92C-5757438295CC}"/>
            </a:ext>
          </a:extLst>
        </xdr:cNvPr>
        <xdr:cNvSpPr/>
      </xdr:nvSpPr>
      <xdr:spPr>
        <a:xfrm rot="10800000">
          <a:off x="6954371" y="7758956"/>
          <a:ext cx="515470" cy="101749"/>
        </a:xfrm>
        <a:prstGeom prst="rightArrow">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44"/>
  <sheetViews>
    <sheetView showGridLines="0" topLeftCell="A4" zoomScale="85" zoomScaleNormal="85" zoomScaleSheetLayoutView="85" workbookViewId="0">
      <selection activeCell="I11" sqref="I11"/>
    </sheetView>
  </sheetViews>
  <sheetFormatPr defaultRowHeight="15" x14ac:dyDescent="0.25"/>
  <cols>
    <col min="1" max="1" width="1.5703125" customWidth="1"/>
    <col min="2" max="3" width="2.7109375" customWidth="1"/>
    <col min="4" max="4" width="2.7109375" hidden="1" customWidth="1"/>
    <col min="5" max="7" width="10.7109375" customWidth="1"/>
    <col min="8" max="8" width="29" customWidth="1"/>
    <col min="9" max="9" width="15.7109375" customWidth="1"/>
    <col min="10" max="10" width="2.7109375" customWidth="1"/>
    <col min="11" max="17" width="10.7109375" customWidth="1"/>
    <col min="18" max="18" width="12.42578125" customWidth="1"/>
    <col min="19" max="19" width="2.7109375" customWidth="1"/>
    <col min="22" max="22" width="10.85546875" bestFit="1" customWidth="1"/>
  </cols>
  <sheetData>
    <row r="1" spans="2:20" ht="39" customHeight="1" x14ac:dyDescent="0.25">
      <c r="B1" s="125" t="s">
        <v>50</v>
      </c>
      <c r="C1" s="125"/>
      <c r="D1" s="125"/>
      <c r="E1" s="125"/>
      <c r="F1" s="125"/>
      <c r="G1" s="125"/>
      <c r="H1" s="125"/>
      <c r="I1" s="125"/>
      <c r="J1" s="125"/>
      <c r="K1" s="125"/>
      <c r="L1" s="125"/>
      <c r="M1" s="125"/>
      <c r="N1" s="125"/>
      <c r="O1" s="125"/>
      <c r="P1" s="125"/>
      <c r="Q1" s="125"/>
      <c r="R1" s="125"/>
      <c r="S1" s="125"/>
      <c r="T1" s="125"/>
    </row>
    <row r="2" spans="2:20" ht="108.75" customHeight="1" x14ac:dyDescent="0.25">
      <c r="B2" s="126" t="s">
        <v>62</v>
      </c>
      <c r="C2" s="126"/>
      <c r="D2" s="126"/>
      <c r="E2" s="126"/>
      <c r="F2" s="126"/>
      <c r="G2" s="126"/>
      <c r="H2" s="126"/>
      <c r="I2" s="126"/>
      <c r="J2" s="126"/>
      <c r="K2" s="126"/>
      <c r="L2" s="126"/>
      <c r="M2" s="126"/>
      <c r="N2" s="126"/>
      <c r="O2" s="126"/>
      <c r="P2" s="126"/>
      <c r="Q2" s="126"/>
      <c r="R2" s="126"/>
      <c r="S2" s="126"/>
      <c r="T2" s="126"/>
    </row>
    <row r="3" spans="2:20" ht="11.25" customHeight="1" thickBot="1" x14ac:dyDescent="0.35">
      <c r="B3" s="18"/>
      <c r="C3" s="18"/>
      <c r="D3" s="18"/>
      <c r="E3" s="18"/>
      <c r="F3" s="18"/>
      <c r="G3" s="18"/>
      <c r="H3" s="18"/>
      <c r="I3" s="18"/>
      <c r="J3" s="18"/>
      <c r="K3" s="18"/>
      <c r="L3" s="18"/>
      <c r="M3" s="18"/>
      <c r="N3" s="18"/>
      <c r="O3" s="18"/>
      <c r="P3" s="18"/>
      <c r="Q3" s="18"/>
      <c r="R3" s="18"/>
      <c r="S3" s="18"/>
      <c r="T3" s="18"/>
    </row>
    <row r="4" spans="2:20" ht="37.5" customHeight="1" thickBot="1" x14ac:dyDescent="0.3">
      <c r="C4" s="2"/>
      <c r="E4" s="77" t="s">
        <v>54</v>
      </c>
      <c r="F4" s="75"/>
      <c r="G4" s="75"/>
      <c r="H4" s="75"/>
      <c r="I4" s="75"/>
      <c r="J4" s="76"/>
      <c r="L4" s="77" t="s">
        <v>53</v>
      </c>
      <c r="M4" s="78"/>
      <c r="N4" s="78"/>
      <c r="O4" s="78"/>
      <c r="P4" s="78"/>
      <c r="Q4" s="78"/>
      <c r="R4" s="78"/>
      <c r="S4" s="79"/>
    </row>
    <row r="5" spans="2:20" x14ac:dyDescent="0.25">
      <c r="E5" s="19"/>
      <c r="F5" s="4"/>
      <c r="G5" s="4"/>
      <c r="H5" s="4"/>
      <c r="I5" s="4"/>
      <c r="J5" s="20"/>
      <c r="L5" s="50"/>
      <c r="M5" s="51"/>
      <c r="N5" s="51"/>
      <c r="O5" s="51"/>
      <c r="P5" s="51"/>
      <c r="Q5" s="51"/>
      <c r="R5" s="51"/>
      <c r="S5" s="56"/>
    </row>
    <row r="6" spans="2:20" x14ac:dyDescent="0.25">
      <c r="E6" s="50" t="s">
        <v>0</v>
      </c>
      <c r="F6" s="51"/>
      <c r="G6" s="51"/>
      <c r="H6" s="4"/>
      <c r="I6" s="115" t="s">
        <v>67</v>
      </c>
      <c r="J6" s="20"/>
      <c r="L6" s="52" t="s">
        <v>2</v>
      </c>
      <c r="M6" s="53"/>
      <c r="N6" s="53"/>
      <c r="O6" s="53"/>
      <c r="P6" s="53"/>
      <c r="Q6" s="53"/>
      <c r="R6" s="53"/>
      <c r="S6" s="56"/>
    </row>
    <row r="7" spans="2:20" x14ac:dyDescent="0.25">
      <c r="E7" s="50" t="s">
        <v>27</v>
      </c>
      <c r="F7" s="51"/>
      <c r="G7" s="51"/>
      <c r="H7" s="4"/>
      <c r="I7" s="115" t="s">
        <v>68</v>
      </c>
      <c r="J7" s="20"/>
      <c r="L7" s="50"/>
      <c r="M7" s="51"/>
      <c r="N7" s="51"/>
      <c r="O7" s="51"/>
      <c r="P7" s="51"/>
      <c r="Q7" s="51"/>
      <c r="R7" s="51"/>
      <c r="S7" s="56"/>
    </row>
    <row r="8" spans="2:20" x14ac:dyDescent="0.25">
      <c r="E8" s="50" t="s">
        <v>45</v>
      </c>
      <c r="F8" s="51"/>
      <c r="G8" s="51"/>
      <c r="H8" s="4"/>
      <c r="I8" s="115">
        <v>2014</v>
      </c>
      <c r="J8" s="20"/>
      <c r="L8" s="50" t="s">
        <v>3</v>
      </c>
      <c r="M8" s="51"/>
      <c r="N8" s="51"/>
      <c r="O8" s="51"/>
      <c r="P8" s="51"/>
      <c r="Q8" s="51"/>
      <c r="R8" s="118" t="s">
        <v>70</v>
      </c>
      <c r="S8" s="56"/>
    </row>
    <row r="9" spans="2:20" x14ac:dyDescent="0.25">
      <c r="E9" s="50"/>
      <c r="F9" s="51"/>
      <c r="G9" s="51"/>
      <c r="H9" s="4"/>
      <c r="I9" s="4"/>
      <c r="J9" s="20"/>
      <c r="L9" s="50"/>
      <c r="M9" s="51"/>
      <c r="N9" s="51"/>
      <c r="O9" s="51"/>
      <c r="P9" s="51"/>
      <c r="Q9" s="51"/>
      <c r="R9" s="51"/>
      <c r="S9" s="56"/>
    </row>
    <row r="10" spans="2:20" x14ac:dyDescent="0.25">
      <c r="C10" t="s">
        <v>64</v>
      </c>
      <c r="E10" s="50" t="s">
        <v>57</v>
      </c>
      <c r="F10" s="51"/>
      <c r="G10" s="51"/>
      <c r="H10" s="4"/>
      <c r="I10" s="116">
        <v>11445</v>
      </c>
      <c r="J10" s="20"/>
      <c r="L10" s="50" t="s">
        <v>48</v>
      </c>
      <c r="M10" s="51"/>
      <c r="N10" s="51"/>
      <c r="O10" s="51"/>
      <c r="P10" s="51"/>
      <c r="Q10" s="57"/>
      <c r="R10" s="119">
        <v>8.7999999999999995E-2</v>
      </c>
      <c r="S10" s="56"/>
    </row>
    <row r="11" spans="2:20" x14ac:dyDescent="0.25">
      <c r="C11" t="s">
        <v>58</v>
      </c>
      <c r="E11" s="50" t="s">
        <v>46</v>
      </c>
      <c r="F11" s="51"/>
      <c r="G11" s="51"/>
      <c r="H11" s="4"/>
      <c r="I11" s="117">
        <v>2018</v>
      </c>
      <c r="J11" s="20"/>
      <c r="L11" s="58" t="s">
        <v>4</v>
      </c>
      <c r="M11" s="59"/>
      <c r="N11" s="59"/>
      <c r="O11" s="59"/>
      <c r="P11" s="51"/>
      <c r="Q11" s="59"/>
      <c r="R11" s="120">
        <v>0.13</v>
      </c>
      <c r="S11" s="56"/>
    </row>
    <row r="12" spans="2:20" x14ac:dyDescent="0.25">
      <c r="E12" s="50"/>
      <c r="F12" s="51"/>
      <c r="G12" s="51"/>
      <c r="H12" s="4"/>
      <c r="I12" s="4"/>
      <c r="J12" s="20"/>
      <c r="L12" s="50" t="s">
        <v>49</v>
      </c>
      <c r="M12" s="51"/>
      <c r="N12" s="51"/>
      <c r="O12" s="51"/>
      <c r="P12" s="51"/>
      <c r="Q12" s="51"/>
      <c r="R12" s="60">
        <f>$R$10*8760*$R$11</f>
        <v>100.2144</v>
      </c>
      <c r="S12" s="56"/>
    </row>
    <row r="13" spans="2:20" x14ac:dyDescent="0.25">
      <c r="E13" s="52" t="s">
        <v>5</v>
      </c>
      <c r="F13" s="53"/>
      <c r="G13" s="53"/>
      <c r="H13" s="3"/>
      <c r="I13" s="3"/>
      <c r="J13" s="20"/>
      <c r="L13" s="50"/>
      <c r="M13" s="51"/>
      <c r="N13" s="51"/>
      <c r="O13" s="51"/>
      <c r="P13" s="51"/>
      <c r="Q13" s="51"/>
      <c r="R13" s="51"/>
      <c r="S13" s="56"/>
    </row>
    <row r="14" spans="2:20" x14ac:dyDescent="0.25">
      <c r="E14" s="50"/>
      <c r="F14" s="51"/>
      <c r="G14" s="51"/>
      <c r="H14" s="4"/>
      <c r="I14" s="4"/>
      <c r="J14" s="20"/>
      <c r="L14" s="50" t="s">
        <v>33</v>
      </c>
      <c r="M14" s="51"/>
      <c r="N14" s="51"/>
      <c r="O14" s="51"/>
      <c r="P14" s="51"/>
      <c r="Q14" s="51"/>
      <c r="R14" s="121">
        <v>5.0000000000000001E-3</v>
      </c>
      <c r="S14" s="56"/>
    </row>
    <row r="15" spans="2:20" x14ac:dyDescent="0.25">
      <c r="E15" s="50" t="s">
        <v>1</v>
      </c>
      <c r="F15" s="51"/>
      <c r="G15" s="51"/>
      <c r="H15" s="4"/>
      <c r="I15" s="117" t="s">
        <v>47</v>
      </c>
      <c r="J15" s="20"/>
      <c r="L15" s="55" t="s">
        <v>19</v>
      </c>
      <c r="M15" s="51"/>
      <c r="N15" s="51"/>
      <c r="O15" s="51"/>
      <c r="P15" s="51"/>
      <c r="Q15" s="51"/>
      <c r="R15" s="51"/>
      <c r="S15" s="56"/>
    </row>
    <row r="16" spans="2:20" x14ac:dyDescent="0.25">
      <c r="E16" s="54"/>
      <c r="F16" s="51"/>
      <c r="G16" s="51"/>
      <c r="H16" s="4"/>
      <c r="I16" s="4"/>
      <c r="J16" s="20"/>
      <c r="L16" s="50"/>
      <c r="M16" s="51"/>
      <c r="N16" s="51"/>
      <c r="O16" s="51"/>
      <c r="P16" s="51"/>
      <c r="Q16" s="51"/>
      <c r="R16" s="51"/>
      <c r="S16" s="56"/>
    </row>
    <row r="17" spans="5:22" x14ac:dyDescent="0.25">
      <c r="E17" s="50" t="s">
        <v>6</v>
      </c>
      <c r="F17" s="51"/>
      <c r="G17" s="51"/>
      <c r="H17" s="4"/>
      <c r="I17" s="117" t="s">
        <v>69</v>
      </c>
      <c r="J17" s="20"/>
      <c r="L17" s="50" t="s">
        <v>8</v>
      </c>
      <c r="M17" s="51"/>
      <c r="N17" s="51"/>
      <c r="O17" s="51"/>
      <c r="P17" s="51"/>
      <c r="Q17" s="51"/>
      <c r="R17" s="122">
        <v>41640</v>
      </c>
      <c r="S17" s="56"/>
    </row>
    <row r="18" spans="5:22" x14ac:dyDescent="0.25">
      <c r="E18" s="55" t="s">
        <v>7</v>
      </c>
      <c r="F18" s="51"/>
      <c r="G18" s="51"/>
      <c r="H18" s="4"/>
      <c r="I18" s="4"/>
      <c r="J18" s="20"/>
      <c r="L18" s="58" t="s">
        <v>15</v>
      </c>
      <c r="M18" s="59"/>
      <c r="N18" s="59"/>
      <c r="O18" s="59"/>
      <c r="P18" s="51"/>
      <c r="Q18" s="59"/>
      <c r="R18" s="61">
        <f>DATE(YEAR(R17),12,31)</f>
        <v>42004</v>
      </c>
      <c r="S18" s="56"/>
      <c r="V18" s="17"/>
    </row>
    <row r="19" spans="5:22" ht="15.75" thickBot="1" x14ac:dyDescent="0.3">
      <c r="E19" s="21"/>
      <c r="F19" s="22"/>
      <c r="G19" s="22"/>
      <c r="H19" s="22"/>
      <c r="I19" s="22"/>
      <c r="J19" s="23"/>
      <c r="L19" s="50" t="s">
        <v>17</v>
      </c>
      <c r="M19" s="51"/>
      <c r="N19" s="51"/>
      <c r="O19" s="51"/>
      <c r="P19" s="51"/>
      <c r="Q19" s="51"/>
      <c r="R19" s="62">
        <f>YEARFRAC(R17,R18)</f>
        <v>1</v>
      </c>
      <c r="S19" s="56"/>
    </row>
    <row r="20" spans="5:22" x14ac:dyDescent="0.25">
      <c r="L20" s="50"/>
      <c r="M20" s="51"/>
      <c r="N20" s="51"/>
      <c r="O20" s="51"/>
      <c r="P20" s="51"/>
      <c r="Q20" s="51"/>
      <c r="R20" s="51"/>
      <c r="S20" s="56"/>
    </row>
    <row r="21" spans="5:22" x14ac:dyDescent="0.25">
      <c r="E21" s="127" t="s">
        <v>59</v>
      </c>
      <c r="F21" s="127"/>
      <c r="G21" s="127"/>
      <c r="H21" s="127"/>
      <c r="I21" s="127"/>
      <c r="J21" s="127"/>
      <c r="L21" s="50" t="s">
        <v>16</v>
      </c>
      <c r="M21" s="51"/>
      <c r="N21" s="51"/>
      <c r="O21" s="51"/>
      <c r="P21" s="51"/>
      <c r="Q21" s="51"/>
      <c r="R21" s="123">
        <v>24</v>
      </c>
      <c r="S21" s="56"/>
    </row>
    <row r="22" spans="5:22" x14ac:dyDescent="0.25">
      <c r="E22" s="127"/>
      <c r="F22" s="127"/>
      <c r="G22" s="127"/>
      <c r="H22" s="127"/>
      <c r="I22" s="127"/>
      <c r="J22" s="127"/>
      <c r="L22" s="55" t="s">
        <v>18</v>
      </c>
      <c r="M22" s="51"/>
      <c r="N22" s="51"/>
      <c r="O22" s="51"/>
      <c r="P22" s="51"/>
      <c r="Q22" s="51"/>
      <c r="R22" s="51"/>
      <c r="S22" s="56"/>
    </row>
    <row r="23" spans="5:22" x14ac:dyDescent="0.25">
      <c r="L23" s="50" t="s">
        <v>29</v>
      </c>
      <c r="M23" s="51"/>
      <c r="N23" s="51"/>
      <c r="O23" s="51"/>
      <c r="P23" s="51"/>
      <c r="Q23" s="51"/>
      <c r="R23" s="63">
        <f>YEAR($R$17)+R21</f>
        <v>2038</v>
      </c>
      <c r="S23" s="56"/>
    </row>
    <row r="24" spans="5:22" ht="14.45" customHeight="1" x14ac:dyDescent="0.25">
      <c r="E24" s="127" t="s">
        <v>65</v>
      </c>
      <c r="F24" s="127"/>
      <c r="G24" s="127"/>
      <c r="H24" s="127"/>
      <c r="I24" s="127"/>
      <c r="L24" s="50" t="s">
        <v>30</v>
      </c>
      <c r="M24" s="51"/>
      <c r="N24" s="51"/>
      <c r="O24" s="51"/>
      <c r="P24" s="51"/>
      <c r="Q24" s="51"/>
      <c r="R24" s="64">
        <f>EOMONTH($R$18,$R$21*12)</f>
        <v>50770</v>
      </c>
      <c r="S24" s="56"/>
    </row>
    <row r="25" spans="5:22" x14ac:dyDescent="0.25">
      <c r="E25" s="127"/>
      <c r="F25" s="127"/>
      <c r="G25" s="127"/>
      <c r="H25" s="127"/>
      <c r="I25" s="127"/>
      <c r="L25" s="50"/>
      <c r="M25" s="51"/>
      <c r="N25" s="51"/>
      <c r="O25" s="51"/>
      <c r="P25" s="51"/>
      <c r="Q25" s="51"/>
      <c r="R25" s="51"/>
      <c r="S25" s="56"/>
    </row>
    <row r="26" spans="5:22" x14ac:dyDescent="0.25">
      <c r="E26" s="127"/>
      <c r="F26" s="127"/>
      <c r="G26" s="127"/>
      <c r="H26" s="127"/>
      <c r="I26" s="127"/>
      <c r="L26" s="52" t="s">
        <v>9</v>
      </c>
      <c r="M26" s="53"/>
      <c r="N26" s="53"/>
      <c r="O26" s="53"/>
      <c r="P26" s="53"/>
      <c r="Q26" s="53"/>
      <c r="R26" s="53"/>
      <c r="S26" s="56"/>
    </row>
    <row r="27" spans="5:22" x14ac:dyDescent="0.25">
      <c r="E27" s="127"/>
      <c r="F27" s="127"/>
      <c r="G27" s="127"/>
      <c r="H27" s="127"/>
      <c r="I27" s="127"/>
      <c r="L27" s="50"/>
      <c r="M27" s="51"/>
      <c r="N27" s="51"/>
      <c r="O27" s="51"/>
      <c r="P27" s="51"/>
      <c r="Q27" s="51"/>
      <c r="R27" s="51"/>
      <c r="S27" s="56"/>
    </row>
    <row r="28" spans="5:22" x14ac:dyDescent="0.25">
      <c r="L28" s="65" t="s">
        <v>51</v>
      </c>
      <c r="M28" s="66"/>
      <c r="N28" s="66"/>
      <c r="O28" s="66"/>
      <c r="P28" s="66"/>
      <c r="Q28" s="66"/>
      <c r="R28" s="66"/>
      <c r="S28" s="56"/>
    </row>
    <row r="29" spans="5:22" x14ac:dyDescent="0.25">
      <c r="L29" s="50"/>
      <c r="M29" s="51"/>
      <c r="N29" s="67"/>
      <c r="O29" s="67"/>
      <c r="P29" s="51"/>
      <c r="Q29" s="51"/>
      <c r="R29" s="51"/>
      <c r="S29" s="56"/>
    </row>
    <row r="30" spans="5:22" x14ac:dyDescent="0.25">
      <c r="L30" s="68" t="s">
        <v>10</v>
      </c>
      <c r="M30" s="69"/>
      <c r="N30" s="70">
        <f>$I$8</f>
        <v>2014</v>
      </c>
      <c r="O30" s="71">
        <f>N30+1</f>
        <v>2015</v>
      </c>
      <c r="P30" s="71">
        <f t="shared" ref="P30:R30" si="0">O30+1</f>
        <v>2016</v>
      </c>
      <c r="Q30" s="71">
        <f t="shared" si="0"/>
        <v>2017</v>
      </c>
      <c r="R30" s="71">
        <f t="shared" si="0"/>
        <v>2018</v>
      </c>
      <c r="S30" s="56"/>
    </row>
    <row r="31" spans="5:22" x14ac:dyDescent="0.25">
      <c r="L31" s="50" t="s">
        <v>11</v>
      </c>
      <c r="M31" s="51"/>
      <c r="N31" s="124"/>
      <c r="O31" s="124"/>
      <c r="P31" s="124"/>
      <c r="Q31" s="124"/>
      <c r="R31" s="124"/>
      <c r="S31" s="56"/>
    </row>
    <row r="32" spans="5:22" x14ac:dyDescent="0.25">
      <c r="L32" s="50"/>
      <c r="M32" s="51"/>
      <c r="N32" s="51"/>
      <c r="O32" s="51"/>
      <c r="P32" s="51"/>
      <c r="Q32" s="51"/>
      <c r="R32" s="51"/>
      <c r="S32" s="56"/>
    </row>
    <row r="33" spans="12:19" x14ac:dyDescent="0.25">
      <c r="L33" s="68" t="s">
        <v>10</v>
      </c>
      <c r="M33" s="69"/>
      <c r="N33" s="70">
        <f>R30+1</f>
        <v>2019</v>
      </c>
      <c r="O33" s="71">
        <f>N33+1</f>
        <v>2020</v>
      </c>
      <c r="P33" s="71">
        <f t="shared" ref="P33:R33" si="1">O33+1</f>
        <v>2021</v>
      </c>
      <c r="Q33" s="71">
        <f t="shared" si="1"/>
        <v>2022</v>
      </c>
      <c r="R33" s="71">
        <f t="shared" si="1"/>
        <v>2023</v>
      </c>
      <c r="S33" s="56"/>
    </row>
    <row r="34" spans="12:19" x14ac:dyDescent="0.25">
      <c r="L34" s="50" t="s">
        <v>11</v>
      </c>
      <c r="M34" s="51"/>
      <c r="N34" s="124"/>
      <c r="O34" s="124"/>
      <c r="P34" s="124"/>
      <c r="Q34" s="124"/>
      <c r="R34" s="124"/>
      <c r="S34" s="56"/>
    </row>
    <row r="35" spans="12:19" x14ac:dyDescent="0.25">
      <c r="L35" s="50"/>
      <c r="M35" s="51"/>
      <c r="N35" s="51"/>
      <c r="O35" s="51"/>
      <c r="P35" s="51"/>
      <c r="Q35" s="51"/>
      <c r="R35" s="51"/>
      <c r="S35" s="56"/>
    </row>
    <row r="36" spans="12:19" x14ac:dyDescent="0.25">
      <c r="L36" s="68" t="s">
        <v>10</v>
      </c>
      <c r="M36" s="69"/>
      <c r="N36" s="70">
        <f>R33+1</f>
        <v>2024</v>
      </c>
      <c r="O36" s="71">
        <f>N36+1</f>
        <v>2025</v>
      </c>
      <c r="P36" s="71">
        <f t="shared" ref="P36:R36" si="2">O36+1</f>
        <v>2026</v>
      </c>
      <c r="Q36" s="71">
        <f t="shared" si="2"/>
        <v>2027</v>
      </c>
      <c r="R36" s="71">
        <f t="shared" si="2"/>
        <v>2028</v>
      </c>
      <c r="S36" s="56"/>
    </row>
    <row r="37" spans="12:19" x14ac:dyDescent="0.25">
      <c r="L37" s="50" t="s">
        <v>11</v>
      </c>
      <c r="M37" s="51"/>
      <c r="N37" s="124"/>
      <c r="O37" s="124"/>
      <c r="P37" s="124"/>
      <c r="Q37" s="124"/>
      <c r="R37" s="124"/>
      <c r="S37" s="56"/>
    </row>
    <row r="38" spans="12:19" x14ac:dyDescent="0.25">
      <c r="L38" s="50"/>
      <c r="M38" s="51"/>
      <c r="N38" s="51"/>
      <c r="O38" s="51"/>
      <c r="P38" s="51"/>
      <c r="Q38" s="51"/>
      <c r="R38" s="51"/>
      <c r="S38" s="56"/>
    </row>
    <row r="39" spans="12:19" x14ac:dyDescent="0.25">
      <c r="L39" s="68" t="s">
        <v>10</v>
      </c>
      <c r="M39" s="69"/>
      <c r="N39" s="70">
        <f>R36+1</f>
        <v>2029</v>
      </c>
      <c r="O39" s="71">
        <f>N39+1</f>
        <v>2030</v>
      </c>
      <c r="P39" s="71">
        <f t="shared" ref="P39:R39" si="3">O39+1</f>
        <v>2031</v>
      </c>
      <c r="Q39" s="71">
        <f t="shared" si="3"/>
        <v>2032</v>
      </c>
      <c r="R39" s="71">
        <f t="shared" si="3"/>
        <v>2033</v>
      </c>
      <c r="S39" s="56"/>
    </row>
    <row r="40" spans="12:19" x14ac:dyDescent="0.25">
      <c r="L40" s="50" t="s">
        <v>11</v>
      </c>
      <c r="M40" s="51"/>
      <c r="N40" s="124"/>
      <c r="O40" s="124"/>
      <c r="P40" s="124"/>
      <c r="Q40" s="124"/>
      <c r="R40" s="124"/>
      <c r="S40" s="56"/>
    </row>
    <row r="41" spans="12:19" x14ac:dyDescent="0.25">
      <c r="L41" s="50"/>
      <c r="M41" s="51"/>
      <c r="N41" s="51"/>
      <c r="O41" s="51"/>
      <c r="P41" s="51"/>
      <c r="Q41" s="51"/>
      <c r="R41" s="51"/>
      <c r="S41" s="56"/>
    </row>
    <row r="42" spans="12:19" x14ac:dyDescent="0.25">
      <c r="L42" s="68" t="s">
        <v>10</v>
      </c>
      <c r="M42" s="69"/>
      <c r="N42" s="70">
        <f>R39+1</f>
        <v>2034</v>
      </c>
      <c r="O42" s="71">
        <f>N42+1</f>
        <v>2035</v>
      </c>
      <c r="P42" s="71">
        <f t="shared" ref="P42:R42" si="4">O42+1</f>
        <v>2036</v>
      </c>
      <c r="Q42" s="71">
        <f t="shared" si="4"/>
        <v>2037</v>
      </c>
      <c r="R42" s="71">
        <f t="shared" si="4"/>
        <v>2038</v>
      </c>
      <c r="S42" s="56"/>
    </row>
    <row r="43" spans="12:19" x14ac:dyDescent="0.25">
      <c r="L43" s="50" t="s">
        <v>11</v>
      </c>
      <c r="M43" s="51"/>
      <c r="N43" s="124"/>
      <c r="O43" s="124"/>
      <c r="P43" s="124"/>
      <c r="Q43" s="124"/>
      <c r="R43" s="124"/>
      <c r="S43" s="56"/>
    </row>
    <row r="44" spans="12:19" ht="15.75" thickBot="1" x14ac:dyDescent="0.3">
      <c r="L44" s="72"/>
      <c r="M44" s="73"/>
      <c r="N44" s="73"/>
      <c r="O44" s="73"/>
      <c r="P44" s="73"/>
      <c r="Q44" s="73"/>
      <c r="R44" s="73"/>
      <c r="S44" s="74"/>
    </row>
  </sheetData>
  <sheetProtection algorithmName="SHA-512" hashValue="aeREwh8bgRwA3VErn/uoTVdbsN5nA9xAx3kQ1KUDNSgAlMVCigAMGst+QRpKcetDvQQODMLbCJXVtj8nna59+g==" saltValue="W4Ag4w/c0mU9fV+/tBuG5Q==" spinCount="100000" sheet="1" objects="1" scenarios="1"/>
  <mergeCells count="4">
    <mergeCell ref="B1:T1"/>
    <mergeCell ref="B2:T2"/>
    <mergeCell ref="E21:J22"/>
    <mergeCell ref="E24:I27"/>
  </mergeCells>
  <conditionalFormatting sqref="L26:R43">
    <cfRule type="expression" dxfId="2" priority="13">
      <formula>$I$17="No"</formula>
    </cfRule>
  </conditionalFormatting>
  <conditionalFormatting sqref="L6:R11 L13:R24 L12:P12 R12">
    <cfRule type="expression" dxfId="1" priority="14">
      <formula>$I$15="No"</formula>
    </cfRule>
  </conditionalFormatting>
  <conditionalFormatting sqref="Q12">
    <cfRule type="expression" dxfId="0" priority="1">
      <formula>$I$15="No"</formula>
    </cfRule>
  </conditionalFormatting>
  <dataValidations count="1">
    <dataValidation type="list" allowBlank="1" showInputMessage="1" showErrorMessage="1" sqref="I15 I17">
      <formula1>"Yes, No"</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Calculations!$F$33:$F$316</xm:f>
          </x14:formula1>
          <xm:sqref>I11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4"/>
  <sheetViews>
    <sheetView showGridLines="0" tabSelected="1" topLeftCell="A7" zoomScale="85" zoomScaleNormal="85" zoomScaleSheetLayoutView="85" workbookViewId="0">
      <selection activeCell="M40" sqref="M40"/>
    </sheetView>
  </sheetViews>
  <sheetFormatPr defaultRowHeight="15" x14ac:dyDescent="0.25"/>
  <cols>
    <col min="1" max="4" width="2.7109375" customWidth="1"/>
    <col min="13" max="13" width="15.7109375" customWidth="1"/>
    <col min="14" max="14" width="3.42578125" customWidth="1"/>
  </cols>
  <sheetData>
    <row r="1" spans="2:23" ht="95.25" customHeight="1" x14ac:dyDescent="0.3">
      <c r="B1" s="131" t="s">
        <v>61</v>
      </c>
      <c r="C1" s="131"/>
      <c r="D1" s="131"/>
      <c r="E1" s="131"/>
      <c r="F1" s="131"/>
      <c r="G1" s="131"/>
      <c r="H1" s="131"/>
      <c r="I1" s="131"/>
      <c r="J1" s="131"/>
      <c r="K1" s="131"/>
      <c r="L1" s="131"/>
      <c r="M1" s="131"/>
      <c r="N1" s="131"/>
      <c r="O1" s="131"/>
      <c r="P1" s="131"/>
      <c r="Q1" s="4"/>
      <c r="R1" s="4"/>
      <c r="S1" s="4"/>
      <c r="T1" s="4"/>
      <c r="U1" s="4"/>
      <c r="V1" s="4"/>
      <c r="W1" s="4"/>
    </row>
    <row r="3" spans="2:23" ht="3.75" customHeight="1" thickBot="1" x14ac:dyDescent="0.3"/>
    <row r="4" spans="2:23" ht="27.75" customHeight="1" thickBot="1" x14ac:dyDescent="0.3">
      <c r="E4" s="128" t="s">
        <v>26</v>
      </c>
      <c r="F4" s="129"/>
      <c r="G4" s="129"/>
      <c r="H4" s="129"/>
      <c r="I4" s="129"/>
      <c r="J4" s="129"/>
      <c r="K4" s="129"/>
      <c r="L4" s="129"/>
      <c r="M4" s="129"/>
      <c r="N4" s="130"/>
    </row>
    <row r="5" spans="2:23" ht="15.75" thickTop="1" x14ac:dyDescent="0.25">
      <c r="E5" s="97"/>
      <c r="F5" s="80"/>
      <c r="G5" s="80"/>
      <c r="H5" s="80"/>
      <c r="I5" s="80"/>
      <c r="J5" s="80"/>
      <c r="K5" s="80"/>
      <c r="L5" s="80"/>
      <c r="M5" s="80"/>
      <c r="N5" s="98"/>
    </row>
    <row r="6" spans="2:23" x14ac:dyDescent="0.25">
      <c r="E6" s="97" t="str">
        <f>'User Inputs'!$E$6</f>
        <v>Town</v>
      </c>
      <c r="F6" s="80"/>
      <c r="G6" s="80"/>
      <c r="H6" s="80"/>
      <c r="I6" s="80"/>
      <c r="J6" s="80"/>
      <c r="K6" s="80"/>
      <c r="L6" s="80"/>
      <c r="M6" s="81" t="str">
        <f>'User Inputs'!$I$6:$I$6</f>
        <v>Middletown</v>
      </c>
      <c r="N6" s="98"/>
    </row>
    <row r="7" spans="2:23" x14ac:dyDescent="0.25">
      <c r="E7" s="97" t="s">
        <v>27</v>
      </c>
      <c r="F7" s="80"/>
      <c r="G7" s="80"/>
      <c r="H7" s="80"/>
      <c r="I7" s="80"/>
      <c r="J7" s="80"/>
      <c r="K7" s="80"/>
      <c r="L7" s="80"/>
      <c r="M7" s="81" t="str">
        <f>'User Inputs'!$I$7:$I$7</f>
        <v>Moody School</v>
      </c>
      <c r="N7" s="98"/>
    </row>
    <row r="8" spans="2:23" x14ac:dyDescent="0.25">
      <c r="E8" s="97" t="str">
        <f>'User Inputs'!$E$8</f>
        <v>Year Renewable Asset Installed/Purchased</v>
      </c>
      <c r="F8" s="80"/>
      <c r="G8" s="80"/>
      <c r="H8" s="80"/>
      <c r="I8" s="80"/>
      <c r="J8" s="80"/>
      <c r="K8" s="80"/>
      <c r="L8" s="80"/>
      <c r="M8" s="82">
        <f>'User Inputs'!$I$8</f>
        <v>2014</v>
      </c>
      <c r="N8" s="98"/>
    </row>
    <row r="9" spans="2:23" x14ac:dyDescent="0.25">
      <c r="E9" s="97"/>
      <c r="F9" s="80"/>
      <c r="G9" s="80"/>
      <c r="H9" s="80"/>
      <c r="I9" s="80"/>
      <c r="J9" s="80"/>
      <c r="K9" s="80"/>
      <c r="L9" s="80"/>
      <c r="M9" s="80"/>
      <c r="N9" s="98"/>
    </row>
    <row r="10" spans="2:23" x14ac:dyDescent="0.25">
      <c r="E10" s="99" t="str">
        <f>'User Inputs'!$L$6</f>
        <v>Renewable Power Asset</v>
      </c>
      <c r="F10" s="80"/>
      <c r="G10" s="80"/>
      <c r="H10" s="80"/>
      <c r="I10" s="80"/>
      <c r="J10" s="80"/>
      <c r="K10" s="80"/>
      <c r="L10" s="80"/>
      <c r="M10" s="83" t="str">
        <f>'User Inputs'!$I$15</f>
        <v>Yes</v>
      </c>
      <c r="N10" s="98"/>
    </row>
    <row r="11" spans="2:23" x14ac:dyDescent="0.25">
      <c r="E11" s="97" t="s">
        <v>28</v>
      </c>
      <c r="F11" s="80"/>
      <c r="G11" s="80"/>
      <c r="H11" s="80"/>
      <c r="I11" s="80"/>
      <c r="J11" s="80"/>
      <c r="K11" s="80"/>
      <c r="L11" s="80"/>
      <c r="M11" s="81" t="str">
        <f>IF($M$10="Yes",'User Inputs'!R8,"-")</f>
        <v>Solar</v>
      </c>
      <c r="N11" s="98"/>
    </row>
    <row r="12" spans="2:23" x14ac:dyDescent="0.25">
      <c r="E12" s="97" t="str">
        <f>'User Inputs'!$L$10</f>
        <v>Nameplate Capacity (MW-DC)</v>
      </c>
      <c r="F12" s="80"/>
      <c r="G12" s="80"/>
      <c r="H12" s="80"/>
      <c r="I12" s="80"/>
      <c r="J12" s="80"/>
      <c r="K12" s="80"/>
      <c r="L12" s="80"/>
      <c r="M12" s="84">
        <f>IF($M$10="Yes",'User Inputs'!$R$10,"-")</f>
        <v>8.7999999999999995E-2</v>
      </c>
      <c r="N12" s="98"/>
    </row>
    <row r="13" spans="2:23" x14ac:dyDescent="0.25">
      <c r="E13" s="97" t="str">
        <f>'User Inputs'!$L$17</f>
        <v>Date of Installation</v>
      </c>
      <c r="F13" s="80"/>
      <c r="G13" s="80"/>
      <c r="H13" s="80"/>
      <c r="I13" s="80"/>
      <c r="J13" s="80"/>
      <c r="K13" s="80"/>
      <c r="L13" s="80"/>
      <c r="M13" s="85">
        <f>IF($M$10="Yes",'User Inputs'!$R$17,"-")</f>
        <v>41640</v>
      </c>
      <c r="N13" s="98"/>
    </row>
    <row r="14" spans="2:23" x14ac:dyDescent="0.25">
      <c r="E14" s="97" t="str">
        <f>'User Inputs'!$L$24</f>
        <v>[Expected] Final Date of Operation</v>
      </c>
      <c r="F14" s="80"/>
      <c r="G14" s="80"/>
      <c r="H14" s="80"/>
      <c r="I14" s="80"/>
      <c r="J14" s="80"/>
      <c r="K14" s="80"/>
      <c r="L14" s="80"/>
      <c r="M14" s="85">
        <f>IF($M$10="Yes",'User Inputs'!$R$24,"-")</f>
        <v>50770</v>
      </c>
      <c r="N14" s="98"/>
    </row>
    <row r="15" spans="2:23" x14ac:dyDescent="0.25">
      <c r="E15" s="97" t="s">
        <v>31</v>
      </c>
      <c r="F15" s="80"/>
      <c r="G15" s="80"/>
      <c r="H15" s="80"/>
      <c r="I15" s="80"/>
      <c r="J15" s="80"/>
      <c r="K15" s="80"/>
      <c r="L15" s="80"/>
      <c r="M15" s="86">
        <f>IFERROR(YEARFRAC(M13,M14),"-")</f>
        <v>25</v>
      </c>
      <c r="N15" s="98"/>
    </row>
    <row r="16" spans="2:23" x14ac:dyDescent="0.25">
      <c r="E16" s="97" t="str">
        <f>'User Inputs'!$L$11</f>
        <v>Capacity Factor (%)</v>
      </c>
      <c r="F16" s="80"/>
      <c r="G16" s="80"/>
      <c r="H16" s="80"/>
      <c r="I16" s="80"/>
      <c r="J16" s="80"/>
      <c r="K16" s="80"/>
      <c r="L16" s="80"/>
      <c r="M16" s="87">
        <f>IF($M$10="Yes",'User Inputs'!$R$11,"-")</f>
        <v>0.13</v>
      </c>
      <c r="N16" s="98"/>
    </row>
    <row r="17" spans="5:16" x14ac:dyDescent="0.25">
      <c r="E17" s="97" t="str">
        <f>'User Inputs'!$L$14</f>
        <v>Annual Degradation Rate (%)</v>
      </c>
      <c r="F17" s="80"/>
      <c r="G17" s="80"/>
      <c r="H17" s="80"/>
      <c r="I17" s="80"/>
      <c r="J17" s="80"/>
      <c r="K17" s="80"/>
      <c r="L17" s="80"/>
      <c r="M17" s="87">
        <f>IF($M$10="Yes",'User Inputs'!$R$14,"-")</f>
        <v>5.0000000000000001E-3</v>
      </c>
      <c r="N17" s="98"/>
    </row>
    <row r="18" spans="5:16" x14ac:dyDescent="0.25">
      <c r="E18" s="97"/>
      <c r="F18" s="80"/>
      <c r="G18" s="80"/>
      <c r="H18" s="80"/>
      <c r="I18" s="80"/>
      <c r="J18" s="80"/>
      <c r="K18" s="80"/>
      <c r="L18" s="80"/>
      <c r="M18" s="88"/>
      <c r="N18" s="98"/>
    </row>
    <row r="19" spans="5:16" x14ac:dyDescent="0.25">
      <c r="E19" s="97" t="s">
        <v>37</v>
      </c>
      <c r="F19" s="80"/>
      <c r="G19" s="80"/>
      <c r="H19" s="80"/>
      <c r="I19" s="80"/>
      <c r="J19" s="80"/>
      <c r="K19" s="80"/>
      <c r="L19" s="80"/>
      <c r="M19" s="89">
        <f>IF($M$10="Yes",'User Inputs'!$I$11,"-")</f>
        <v>2018</v>
      </c>
      <c r="N19" s="98"/>
    </row>
    <row r="20" spans="5:16" x14ac:dyDescent="0.25">
      <c r="E20" s="97" t="str">
        <f>"Total [Expected] Renewable Production in "&amp;$M$19&amp;" (MWh)"</f>
        <v>Total [Expected] Renewable Production in 2018 (MWh)</v>
      </c>
      <c r="F20" s="80"/>
      <c r="G20" s="80"/>
      <c r="H20" s="80"/>
      <c r="I20" s="80"/>
      <c r="J20" s="80"/>
      <c r="K20" s="80"/>
      <c r="L20" s="80"/>
      <c r="M20" s="90">
        <f>IF($M$10="Yes",SUMIFS(Calculations!$J$18:$AQ$18,Calculations!$J$5:$AQ$5,$M$19),"-")</f>
        <v>98.718687553199999</v>
      </c>
      <c r="N20" s="98"/>
    </row>
    <row r="21" spans="5:16" ht="15" customHeight="1" x14ac:dyDescent="0.25">
      <c r="E21" s="97" t="str">
        <f>'User Inputs'!$E$10</f>
        <v>Annual Town Electricity Use (MWh) for previous full calendar year</v>
      </c>
      <c r="F21" s="80"/>
      <c r="G21" s="80"/>
      <c r="H21" s="80"/>
      <c r="I21" s="80"/>
      <c r="J21" s="80"/>
      <c r="K21" s="80"/>
      <c r="L21" s="80"/>
      <c r="M21" s="90">
        <f>IF($M$10="Yes",'User Inputs'!$I$10,"-")</f>
        <v>11445</v>
      </c>
      <c r="N21" s="98"/>
    </row>
    <row r="22" spans="5:16" s="96" customFormat="1" ht="15" customHeight="1" x14ac:dyDescent="0.25">
      <c r="E22" s="111" t="s">
        <v>44</v>
      </c>
      <c r="F22" s="108"/>
      <c r="G22" s="108"/>
      <c r="H22" s="108"/>
      <c r="I22" s="108"/>
      <c r="J22" s="109"/>
      <c r="K22" s="109"/>
      <c r="L22" s="109"/>
      <c r="M22" s="110">
        <f>IF($M$10="Yes",M20/M21,"0")</f>
        <v>8.6254860247444304E-3</v>
      </c>
      <c r="N22" s="100"/>
      <c r="P22" s="107"/>
    </row>
    <row r="23" spans="5:16" ht="15" customHeight="1" x14ac:dyDescent="0.25">
      <c r="E23" s="97"/>
      <c r="F23" s="80"/>
      <c r="G23" s="80"/>
      <c r="H23" s="80"/>
      <c r="I23" s="80"/>
      <c r="J23" s="80"/>
      <c r="K23" s="80"/>
      <c r="L23" s="80"/>
      <c r="M23" s="88"/>
      <c r="N23" s="98"/>
    </row>
    <row r="24" spans="5:16" ht="15" customHeight="1" x14ac:dyDescent="0.25">
      <c r="E24" s="97" t="s">
        <v>39</v>
      </c>
      <c r="F24" s="80"/>
      <c r="G24" s="80"/>
      <c r="H24" s="80"/>
      <c r="I24" s="80"/>
      <c r="J24" s="80"/>
      <c r="K24" s="80"/>
      <c r="L24" s="80"/>
      <c r="M24" s="90">
        <f>IF($M$10="Yes",SUM(Calculations!$J$18:$AQ$18),"-")</f>
        <v>2372.0044874435466</v>
      </c>
      <c r="N24" s="98"/>
    </row>
    <row r="25" spans="5:16" ht="15" customHeight="1" x14ac:dyDescent="0.25">
      <c r="E25" s="97"/>
      <c r="F25" s="80"/>
      <c r="G25" s="80"/>
      <c r="H25" s="80"/>
      <c r="I25" s="80"/>
      <c r="J25" s="80"/>
      <c r="K25" s="80"/>
      <c r="L25" s="80"/>
      <c r="M25" s="82"/>
      <c r="N25" s="98"/>
    </row>
    <row r="26" spans="5:16" ht="15" customHeight="1" x14ac:dyDescent="0.25">
      <c r="E26" s="112" t="str">
        <f>'User Inputs'!$L$26</f>
        <v>Renewable Energy Credit ("REC") Purchase(s)</v>
      </c>
      <c r="F26" s="80"/>
      <c r="G26" s="80"/>
      <c r="H26" s="80"/>
      <c r="I26" s="80"/>
      <c r="J26" s="80"/>
      <c r="K26" s="80"/>
      <c r="L26" s="80"/>
      <c r="M26" s="83" t="str">
        <f>'User Inputs'!$I$17</f>
        <v>No</v>
      </c>
      <c r="N26" s="98"/>
    </row>
    <row r="27" spans="5:16" ht="15" customHeight="1" x14ac:dyDescent="0.25">
      <c r="E27" s="97" t="s">
        <v>25</v>
      </c>
      <c r="F27" s="80"/>
      <c r="G27" s="80"/>
      <c r="H27" s="80"/>
      <c r="I27" s="80"/>
      <c r="J27" s="80"/>
      <c r="K27" s="80"/>
      <c r="L27" s="80"/>
      <c r="M27" s="87" t="str">
        <f>IF($M$26="Yes",50%,"-")</f>
        <v>-</v>
      </c>
      <c r="N27" s="98"/>
    </row>
    <row r="28" spans="5:16" ht="15" customHeight="1" x14ac:dyDescent="0.25">
      <c r="E28" s="97" t="s">
        <v>32</v>
      </c>
      <c r="F28" s="80"/>
      <c r="G28" s="80"/>
      <c r="H28" s="80"/>
      <c r="I28" s="80"/>
      <c r="J28" s="80"/>
      <c r="K28" s="80"/>
      <c r="L28" s="80"/>
      <c r="M28" s="92" t="str">
        <f>IF($M$26="Yes",SUM(Calculations!$J$9:$AQ$9),"-")</f>
        <v>-</v>
      </c>
      <c r="N28" s="98"/>
    </row>
    <row r="29" spans="5:16" ht="15" customHeight="1" x14ac:dyDescent="0.25">
      <c r="E29" s="97"/>
      <c r="F29" s="80"/>
      <c r="G29" s="80"/>
      <c r="H29" s="80"/>
      <c r="I29" s="80"/>
      <c r="J29" s="80"/>
      <c r="K29" s="80"/>
      <c r="L29" s="80"/>
      <c r="M29" s="92"/>
      <c r="N29" s="98"/>
    </row>
    <row r="30" spans="5:16" ht="15" customHeight="1" x14ac:dyDescent="0.25">
      <c r="E30" s="97" t="s">
        <v>40</v>
      </c>
      <c r="F30" s="80"/>
      <c r="G30" s="80"/>
      <c r="H30" s="80"/>
      <c r="I30" s="80"/>
      <c r="J30" s="80"/>
      <c r="K30" s="80"/>
      <c r="L30" s="80"/>
      <c r="M30" s="89" t="str">
        <f>IF($M$26="Yes",'User Inputs'!$I$11,"-")</f>
        <v>-</v>
      </c>
      <c r="N30" s="98"/>
    </row>
    <row r="31" spans="5:16" ht="15" customHeight="1" x14ac:dyDescent="0.25">
      <c r="E31" s="97" t="str">
        <f>"Total [Expected] REC Purchases in "&amp;$M$30&amp;" (Gross)"</f>
        <v>Total [Expected] REC Purchases in - (Gross)</v>
      </c>
      <c r="F31" s="80"/>
      <c r="G31" s="80"/>
      <c r="H31" s="80"/>
      <c r="I31" s="80"/>
      <c r="J31" s="80"/>
      <c r="K31" s="80"/>
      <c r="L31" s="80"/>
      <c r="M31" s="92" t="str">
        <f>IF($M$26="Yes",SUMIFS(Calculations!$J$23:$AQ$23,Calculations!$J$5:$AQ$5,$M$30),"-")</f>
        <v>-</v>
      </c>
      <c r="N31" s="98"/>
    </row>
    <row r="32" spans="5:16" ht="15" customHeight="1" x14ac:dyDescent="0.25">
      <c r="E32" s="97" t="str">
        <f>"Total [Expected] REC Purchases in "&amp;$M$30&amp;" (Net of Value Haircut)"</f>
        <v>Total [Expected] REC Purchases in - (Net of Value Haircut)</v>
      </c>
      <c r="F32" s="80"/>
      <c r="G32" s="80"/>
      <c r="H32" s="80"/>
      <c r="I32" s="80"/>
      <c r="J32" s="80"/>
      <c r="K32" s="80"/>
      <c r="L32" s="80"/>
      <c r="M32" s="92" t="str">
        <f>IF($M$26="Yes",M31*M27,"-")</f>
        <v>-</v>
      </c>
      <c r="N32" s="98"/>
    </row>
    <row r="33" spans="5:19" ht="15" customHeight="1" x14ac:dyDescent="0.25">
      <c r="E33" s="97" t="str">
        <f>"Total Effective MWh Values of [Expected] REC Purchases in "&amp;$M$30&amp;" (MWh)"</f>
        <v>Total Effective MWh Values of [Expected] REC Purchases in - (MWh)</v>
      </c>
      <c r="F33" s="80"/>
      <c r="G33" s="80"/>
      <c r="H33" s="80"/>
      <c r="I33" s="80"/>
      <c r="J33" s="80"/>
      <c r="K33" s="80"/>
      <c r="L33" s="80"/>
      <c r="M33" s="90" t="str">
        <f>IF($M$26="Yes",SUMIFS(Calculations!$J$27:$AQ$27,Calculations!$J$5:$AQ$5,$M$30),"-")</f>
        <v>-</v>
      </c>
      <c r="N33" s="98"/>
    </row>
    <row r="34" spans="5:19" ht="15" customHeight="1" x14ac:dyDescent="0.25">
      <c r="E34" s="97" t="str">
        <f>'User Inputs'!$E$10</f>
        <v>Annual Town Electricity Use (MWh) for previous full calendar year</v>
      </c>
      <c r="F34" s="80"/>
      <c r="G34" s="80"/>
      <c r="H34" s="80"/>
      <c r="I34" s="80"/>
      <c r="J34" s="80"/>
      <c r="K34" s="80"/>
      <c r="L34" s="80"/>
      <c r="M34" s="90" t="str">
        <f>IF($M$26="Yes",'User Inputs'!$I$10,"-")</f>
        <v>-</v>
      </c>
      <c r="N34" s="98"/>
    </row>
    <row r="35" spans="5:19" s="96" customFormat="1" ht="15" customHeight="1" x14ac:dyDescent="0.25">
      <c r="E35" s="111" t="s">
        <v>38</v>
      </c>
      <c r="F35" s="108"/>
      <c r="G35" s="108"/>
      <c r="H35" s="108"/>
      <c r="I35" s="108"/>
      <c r="J35" s="109"/>
      <c r="K35" s="109"/>
      <c r="L35" s="109"/>
      <c r="M35" s="110" t="str">
        <f>IF($M$26="Yes",M33/M34,"0")</f>
        <v>0</v>
      </c>
      <c r="N35" s="100"/>
    </row>
    <row r="36" spans="5:19" ht="15" customHeight="1" thickBot="1" x14ac:dyDescent="0.3">
      <c r="E36" s="97"/>
      <c r="F36" s="80"/>
      <c r="G36" s="80"/>
      <c r="H36" s="80"/>
      <c r="I36" s="80"/>
      <c r="J36" s="80"/>
      <c r="K36" s="80"/>
      <c r="L36" s="80"/>
      <c r="M36" s="91"/>
      <c r="N36" s="98"/>
    </row>
    <row r="37" spans="5:19" ht="21.6" customHeight="1" thickBot="1" x14ac:dyDescent="0.3">
      <c r="E37" s="132" t="s">
        <v>60</v>
      </c>
      <c r="F37" s="133"/>
      <c r="G37" s="133"/>
      <c r="H37" s="133"/>
      <c r="I37" s="133"/>
      <c r="J37" s="133"/>
      <c r="K37" s="133"/>
      <c r="L37" s="133"/>
      <c r="M37" s="113">
        <f>M22+M35</f>
        <v>8.6254860247444304E-3</v>
      </c>
      <c r="N37" s="98"/>
      <c r="P37" s="107" t="s">
        <v>56</v>
      </c>
    </row>
    <row r="38" spans="5:19" ht="15" customHeight="1" x14ac:dyDescent="0.25">
      <c r="E38" s="97"/>
      <c r="F38" s="80"/>
      <c r="G38" s="80"/>
      <c r="H38" s="80"/>
      <c r="I38" s="80"/>
      <c r="J38" s="80"/>
      <c r="K38" s="80"/>
      <c r="L38" s="80"/>
      <c r="M38" s="91"/>
      <c r="N38" s="98"/>
      <c r="P38" s="134" t="s">
        <v>63</v>
      </c>
      <c r="Q38" s="134"/>
      <c r="R38" s="134"/>
      <c r="S38" s="134"/>
    </row>
    <row r="39" spans="5:19" x14ac:dyDescent="0.25">
      <c r="E39" s="101" t="s">
        <v>52</v>
      </c>
      <c r="F39" s="95"/>
      <c r="G39" s="95"/>
      <c r="H39" s="95"/>
      <c r="I39" s="95"/>
      <c r="J39" s="95"/>
      <c r="K39" s="57"/>
      <c r="L39" s="57"/>
      <c r="M39" s="93"/>
      <c r="N39" s="102"/>
      <c r="P39" s="134"/>
      <c r="Q39" s="134"/>
      <c r="R39" s="134"/>
      <c r="S39" s="134"/>
    </row>
    <row r="40" spans="5:19" x14ac:dyDescent="0.25">
      <c r="E40" s="103" t="s">
        <v>41</v>
      </c>
      <c r="F40" s="57"/>
      <c r="G40" s="57"/>
      <c r="H40" s="57"/>
      <c r="I40" s="57"/>
      <c r="J40" s="57"/>
      <c r="K40" s="57"/>
      <c r="L40" s="57"/>
      <c r="M40" s="93" t="str">
        <f>IF($M$26="Yes",SUM(Calculations!$J$23:$AQ$23),"-")</f>
        <v>-</v>
      </c>
      <c r="N40" s="102"/>
    </row>
    <row r="41" spans="5:19" x14ac:dyDescent="0.25">
      <c r="E41" s="103" t="s">
        <v>42</v>
      </c>
      <c r="F41" s="57"/>
      <c r="G41" s="57"/>
      <c r="H41" s="57"/>
      <c r="I41" s="57"/>
      <c r="J41" s="57"/>
      <c r="K41" s="57"/>
      <c r="L41" s="57"/>
      <c r="M41" s="93" t="str">
        <f>IF($M$26="Yes",M40*M27,"-")</f>
        <v>-</v>
      </c>
      <c r="N41" s="102"/>
    </row>
    <row r="42" spans="5:19" x14ac:dyDescent="0.25">
      <c r="E42" s="103" t="s">
        <v>43</v>
      </c>
      <c r="F42" s="57"/>
      <c r="G42" s="57"/>
      <c r="H42" s="57"/>
      <c r="I42" s="57"/>
      <c r="J42" s="57"/>
      <c r="K42" s="57"/>
      <c r="L42" s="57"/>
      <c r="M42" s="94" t="str">
        <f>IF($M$26="Yes",SUM(Calculations!$J$27:$AQ$27),"-")</f>
        <v>-</v>
      </c>
      <c r="N42" s="102"/>
    </row>
    <row r="43" spans="5:19" x14ac:dyDescent="0.25">
      <c r="E43" s="103"/>
      <c r="F43" s="57"/>
      <c r="G43" s="57"/>
      <c r="H43" s="57"/>
      <c r="I43" s="57"/>
      <c r="J43" s="57"/>
      <c r="K43" s="57"/>
      <c r="L43" s="57"/>
      <c r="M43" s="57"/>
      <c r="N43" s="102"/>
    </row>
    <row r="44" spans="5:19" ht="15.75" thickBot="1" x14ac:dyDescent="0.3">
      <c r="E44" s="104"/>
      <c r="F44" s="105"/>
      <c r="G44" s="105"/>
      <c r="H44" s="105"/>
      <c r="I44" s="105"/>
      <c r="J44" s="105"/>
      <c r="K44" s="105"/>
      <c r="L44" s="105"/>
      <c r="M44" s="105"/>
      <c r="N44" s="106"/>
    </row>
  </sheetData>
  <sheetProtection algorithmName="SHA-512" hashValue="WvGiWef2BoYfEw+k5Ed8ylXCBzzuNzJwhdoMpEk2qMcRL/sRNP/mDm2TMEojKiPNNUFgJpIe5q5ABDYED1bkNg==" saltValue="p+X3llFmSP8sRYorzEhYFw==" spinCount="100000" sheet="1" objects="1" scenarios="1"/>
  <mergeCells count="4">
    <mergeCell ref="E4:N4"/>
    <mergeCell ref="B1:P1"/>
    <mergeCell ref="E37:L37"/>
    <mergeCell ref="P38:S39"/>
  </mergeCells>
  <pageMargins left="0.7" right="0.7" top="0.75" bottom="0.75" header="0.3" footer="0.3"/>
  <pageSetup scale="9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316"/>
  <sheetViews>
    <sheetView showGridLines="0" zoomScale="85" zoomScaleNormal="85" zoomScaleSheetLayoutView="85" workbookViewId="0">
      <selection activeCell="H321" sqref="H321"/>
    </sheetView>
  </sheetViews>
  <sheetFormatPr defaultRowHeight="15" x14ac:dyDescent="0.25"/>
  <cols>
    <col min="1" max="4" width="2.7109375" customWidth="1"/>
    <col min="5" max="5" width="22.5703125" customWidth="1"/>
    <col min="6" max="43" width="10.7109375" customWidth="1"/>
  </cols>
  <sheetData>
    <row r="1" spans="2:43" ht="40.5" customHeight="1" x14ac:dyDescent="0.3">
      <c r="B1" s="135" t="s">
        <v>55</v>
      </c>
      <c r="C1" s="135"/>
      <c r="D1" s="135"/>
      <c r="E1" s="135"/>
      <c r="F1" s="135"/>
      <c r="G1" s="135"/>
      <c r="H1" s="135"/>
      <c r="I1" s="135"/>
      <c r="J1" s="135"/>
      <c r="K1" s="135"/>
      <c r="L1" s="135"/>
      <c r="M1" s="135"/>
      <c r="N1" s="135"/>
      <c r="O1" s="135"/>
      <c r="P1" s="135"/>
      <c r="Q1" s="135"/>
      <c r="R1" s="135"/>
      <c r="S1" s="135"/>
      <c r="T1" s="135"/>
      <c r="U1" s="1"/>
      <c r="V1" s="1"/>
      <c r="W1" s="1"/>
      <c r="X1" s="1"/>
      <c r="Y1" s="1"/>
      <c r="Z1" s="1"/>
      <c r="AA1" s="1"/>
      <c r="AB1" s="1"/>
      <c r="AC1" s="1"/>
      <c r="AD1" s="1"/>
      <c r="AE1" s="1"/>
      <c r="AF1" s="1"/>
      <c r="AG1" s="1"/>
      <c r="AH1" s="1"/>
      <c r="AI1" s="1"/>
      <c r="AJ1" s="1"/>
      <c r="AK1" s="1"/>
      <c r="AL1" s="1"/>
      <c r="AM1" s="1"/>
      <c r="AN1" s="1"/>
      <c r="AO1" s="1"/>
      <c r="AP1" s="1"/>
      <c r="AQ1" s="1"/>
    </row>
    <row r="3" spans="2:43" ht="15.75" thickBot="1" x14ac:dyDescent="0.3"/>
    <row r="4" spans="2:43" x14ac:dyDescent="0.25">
      <c r="E4" s="24" t="s">
        <v>12</v>
      </c>
      <c r="F4" s="25"/>
      <c r="G4" s="25"/>
      <c r="H4" s="25"/>
      <c r="I4" s="25"/>
      <c r="J4" s="26">
        <v>0</v>
      </c>
      <c r="K4" s="27">
        <f>J4+1</f>
        <v>1</v>
      </c>
      <c r="L4" s="27">
        <f t="shared" ref="L4:AI4" si="0">K4+1</f>
        <v>2</v>
      </c>
      <c r="M4" s="27">
        <f t="shared" si="0"/>
        <v>3</v>
      </c>
      <c r="N4" s="27">
        <f t="shared" si="0"/>
        <v>4</v>
      </c>
      <c r="O4" s="27">
        <f t="shared" si="0"/>
        <v>5</v>
      </c>
      <c r="P4" s="27">
        <f t="shared" si="0"/>
        <v>6</v>
      </c>
      <c r="Q4" s="27">
        <f t="shared" si="0"/>
        <v>7</v>
      </c>
      <c r="R4" s="27">
        <f t="shared" si="0"/>
        <v>8</v>
      </c>
      <c r="S4" s="27">
        <f t="shared" si="0"/>
        <v>9</v>
      </c>
      <c r="T4" s="27">
        <f t="shared" si="0"/>
        <v>10</v>
      </c>
      <c r="U4" s="27">
        <f t="shared" si="0"/>
        <v>11</v>
      </c>
      <c r="V4" s="27">
        <f t="shared" si="0"/>
        <v>12</v>
      </c>
      <c r="W4" s="27">
        <f t="shared" si="0"/>
        <v>13</v>
      </c>
      <c r="X4" s="27">
        <f t="shared" si="0"/>
        <v>14</v>
      </c>
      <c r="Y4" s="27">
        <f t="shared" si="0"/>
        <v>15</v>
      </c>
      <c r="Z4" s="27">
        <f t="shared" si="0"/>
        <v>16</v>
      </c>
      <c r="AA4" s="27">
        <f t="shared" si="0"/>
        <v>17</v>
      </c>
      <c r="AB4" s="27">
        <f t="shared" si="0"/>
        <v>18</v>
      </c>
      <c r="AC4" s="27">
        <f t="shared" si="0"/>
        <v>19</v>
      </c>
      <c r="AD4" s="27">
        <f t="shared" si="0"/>
        <v>20</v>
      </c>
      <c r="AE4" s="27">
        <f t="shared" si="0"/>
        <v>21</v>
      </c>
      <c r="AF4" s="27">
        <f t="shared" si="0"/>
        <v>22</v>
      </c>
      <c r="AG4" s="27">
        <f t="shared" si="0"/>
        <v>23</v>
      </c>
      <c r="AH4" s="27">
        <f t="shared" si="0"/>
        <v>24</v>
      </c>
      <c r="AI4" s="27">
        <f t="shared" si="0"/>
        <v>25</v>
      </c>
      <c r="AJ4" s="27">
        <f t="shared" ref="AJ4:AQ4" si="1">AI4+1</f>
        <v>26</v>
      </c>
      <c r="AK4" s="27">
        <f t="shared" si="1"/>
        <v>27</v>
      </c>
      <c r="AL4" s="27">
        <f t="shared" si="1"/>
        <v>28</v>
      </c>
      <c r="AM4" s="27">
        <f t="shared" si="1"/>
        <v>29</v>
      </c>
      <c r="AN4" s="27">
        <f t="shared" si="1"/>
        <v>30</v>
      </c>
      <c r="AO4" s="27">
        <f t="shared" si="1"/>
        <v>31</v>
      </c>
      <c r="AP4" s="27">
        <f t="shared" si="1"/>
        <v>32</v>
      </c>
      <c r="AQ4" s="28">
        <f t="shared" si="1"/>
        <v>33</v>
      </c>
    </row>
    <row r="5" spans="2:43" x14ac:dyDescent="0.25">
      <c r="E5" s="29" t="s">
        <v>10</v>
      </c>
      <c r="F5" s="6"/>
      <c r="G5" s="6"/>
      <c r="H5" s="6"/>
      <c r="I5" s="6"/>
      <c r="J5" s="8">
        <f>'User Inputs'!$I$8</f>
        <v>2014</v>
      </c>
      <c r="K5" s="6">
        <f>J5+1</f>
        <v>2015</v>
      </c>
      <c r="L5" s="6">
        <f t="shared" ref="L5:AQ5" si="2">K5+1</f>
        <v>2016</v>
      </c>
      <c r="M5" s="6">
        <f t="shared" si="2"/>
        <v>2017</v>
      </c>
      <c r="N5" s="6">
        <f t="shared" si="2"/>
        <v>2018</v>
      </c>
      <c r="O5" s="6">
        <f t="shared" si="2"/>
        <v>2019</v>
      </c>
      <c r="P5" s="6">
        <f t="shared" si="2"/>
        <v>2020</v>
      </c>
      <c r="Q5" s="6">
        <f t="shared" si="2"/>
        <v>2021</v>
      </c>
      <c r="R5" s="6">
        <f t="shared" si="2"/>
        <v>2022</v>
      </c>
      <c r="S5" s="6">
        <f t="shared" si="2"/>
        <v>2023</v>
      </c>
      <c r="T5" s="6">
        <f t="shared" si="2"/>
        <v>2024</v>
      </c>
      <c r="U5" s="6">
        <f t="shared" si="2"/>
        <v>2025</v>
      </c>
      <c r="V5" s="6">
        <f t="shared" si="2"/>
        <v>2026</v>
      </c>
      <c r="W5" s="6">
        <f t="shared" si="2"/>
        <v>2027</v>
      </c>
      <c r="X5" s="6">
        <f t="shared" si="2"/>
        <v>2028</v>
      </c>
      <c r="Y5" s="6">
        <f t="shared" si="2"/>
        <v>2029</v>
      </c>
      <c r="Z5" s="6">
        <f t="shared" si="2"/>
        <v>2030</v>
      </c>
      <c r="AA5" s="6">
        <f t="shared" si="2"/>
        <v>2031</v>
      </c>
      <c r="AB5" s="6">
        <f t="shared" si="2"/>
        <v>2032</v>
      </c>
      <c r="AC5" s="6">
        <f t="shared" si="2"/>
        <v>2033</v>
      </c>
      <c r="AD5" s="6">
        <f t="shared" si="2"/>
        <v>2034</v>
      </c>
      <c r="AE5" s="6">
        <f t="shared" si="2"/>
        <v>2035</v>
      </c>
      <c r="AF5" s="6">
        <f t="shared" si="2"/>
        <v>2036</v>
      </c>
      <c r="AG5" s="6">
        <f t="shared" si="2"/>
        <v>2037</v>
      </c>
      <c r="AH5" s="6">
        <f t="shared" si="2"/>
        <v>2038</v>
      </c>
      <c r="AI5" s="6">
        <f t="shared" si="2"/>
        <v>2039</v>
      </c>
      <c r="AJ5" s="6">
        <f t="shared" si="2"/>
        <v>2040</v>
      </c>
      <c r="AK5" s="6">
        <f t="shared" si="2"/>
        <v>2041</v>
      </c>
      <c r="AL5" s="6">
        <f t="shared" si="2"/>
        <v>2042</v>
      </c>
      <c r="AM5" s="6">
        <f t="shared" si="2"/>
        <v>2043</v>
      </c>
      <c r="AN5" s="6">
        <f t="shared" si="2"/>
        <v>2044</v>
      </c>
      <c r="AO5" s="6">
        <f t="shared" si="2"/>
        <v>2045</v>
      </c>
      <c r="AP5" s="6">
        <f t="shared" si="2"/>
        <v>2046</v>
      </c>
      <c r="AQ5" s="30">
        <f t="shared" si="2"/>
        <v>2047</v>
      </c>
    </row>
    <row r="6" spans="2:43" x14ac:dyDescent="0.25">
      <c r="E6" s="29" t="s">
        <v>13</v>
      </c>
      <c r="F6" s="5"/>
      <c r="G6" s="5"/>
      <c r="H6" s="5"/>
      <c r="I6" s="5"/>
      <c r="J6" s="7">
        <f>IF('User Inputs'!$I$15="Yes",IF(YEAR('User Inputs'!$R$17)=J$5,1,"-"),"-")</f>
        <v>1</v>
      </c>
      <c r="K6" s="7" t="str">
        <f>IF('User Inputs'!$I$15="Yes",IF(YEAR('User Inputs'!$R$17)=K$5,1,"-"),"-")</f>
        <v>-</v>
      </c>
      <c r="L6" s="7" t="str">
        <f>IF('User Inputs'!$I$15="Yes",IF(YEAR('User Inputs'!$R$17)=L$5,1,"-"),"-")</f>
        <v>-</v>
      </c>
      <c r="M6" s="7" t="str">
        <f>IF('User Inputs'!$I$15="Yes",IF(YEAR('User Inputs'!$R$17)=M$5,1,"-"),"-")</f>
        <v>-</v>
      </c>
      <c r="N6" s="7" t="str">
        <f>IF('User Inputs'!$I$15="Yes",IF(YEAR('User Inputs'!$R$17)=N$5,1,"-"),"-")</f>
        <v>-</v>
      </c>
      <c r="O6" s="7" t="str">
        <f>IF('User Inputs'!$I$15="Yes",IF(YEAR('User Inputs'!$R$17)=O$5,1,"-"),"-")</f>
        <v>-</v>
      </c>
      <c r="P6" s="7" t="str">
        <f>IF('User Inputs'!$I$15="Yes",IF(YEAR('User Inputs'!$R$17)=P$5,1,"-"),"-")</f>
        <v>-</v>
      </c>
      <c r="Q6" s="7" t="str">
        <f>IF('User Inputs'!$I$15="Yes",IF(YEAR('User Inputs'!$R$17)=Q$5,1,"-"),"-")</f>
        <v>-</v>
      </c>
      <c r="R6" s="7" t="str">
        <f>IF('User Inputs'!$I$15="Yes",IF(YEAR('User Inputs'!$R$17)=R$5,1,"-"),"-")</f>
        <v>-</v>
      </c>
      <c r="S6" s="7" t="str">
        <f>IF('User Inputs'!$I$15="Yes",IF(YEAR('User Inputs'!$R$17)=S$5,1,"-"),"-")</f>
        <v>-</v>
      </c>
      <c r="T6" s="7" t="str">
        <f>IF('User Inputs'!$I$15="Yes",IF(YEAR('User Inputs'!$R$17)=T$5,1,"-"),"-")</f>
        <v>-</v>
      </c>
      <c r="U6" s="7" t="str">
        <f>IF('User Inputs'!$I$15="Yes",IF(YEAR('User Inputs'!$R$17)=U$5,1,"-"),"-")</f>
        <v>-</v>
      </c>
      <c r="V6" s="7" t="str">
        <f>IF('User Inputs'!$I$15="Yes",IF(YEAR('User Inputs'!$R$17)=V$5,1,"-"),"-")</f>
        <v>-</v>
      </c>
      <c r="W6" s="7" t="str">
        <f>IF('User Inputs'!$I$15="Yes",IF(YEAR('User Inputs'!$R$17)=W$5,1,"-"),"-")</f>
        <v>-</v>
      </c>
      <c r="X6" s="7" t="str">
        <f>IF('User Inputs'!$I$15="Yes",IF(YEAR('User Inputs'!$R$17)=X$5,1,"-"),"-")</f>
        <v>-</v>
      </c>
      <c r="Y6" s="7" t="str">
        <f>IF('User Inputs'!$I$15="Yes",IF(YEAR('User Inputs'!$R$17)=Y$5,1,"-"),"-")</f>
        <v>-</v>
      </c>
      <c r="Z6" s="7" t="str">
        <f>IF('User Inputs'!$I$15="Yes",IF(YEAR('User Inputs'!$R$17)=Z$5,1,"-"),"-")</f>
        <v>-</v>
      </c>
      <c r="AA6" s="7" t="str">
        <f>IF('User Inputs'!$I$15="Yes",IF(YEAR('User Inputs'!$R$17)=AA$5,1,"-"),"-")</f>
        <v>-</v>
      </c>
      <c r="AB6" s="7" t="str">
        <f>IF('User Inputs'!$I$15="Yes",IF(YEAR('User Inputs'!$R$17)=AB$5,1,"-"),"-")</f>
        <v>-</v>
      </c>
      <c r="AC6" s="7" t="str">
        <f>IF('User Inputs'!$I$15="Yes",IF(YEAR('User Inputs'!$R$17)=AC$5,1,"-"),"-")</f>
        <v>-</v>
      </c>
      <c r="AD6" s="7" t="str">
        <f>IF('User Inputs'!$I$15="Yes",IF(YEAR('User Inputs'!$R$17)=AD$5,1,"-"),"-")</f>
        <v>-</v>
      </c>
      <c r="AE6" s="7" t="str">
        <f>IF('User Inputs'!$I$15="Yes",IF(YEAR('User Inputs'!$R$17)=AE$5,1,"-"),"-")</f>
        <v>-</v>
      </c>
      <c r="AF6" s="7" t="str">
        <f>IF('User Inputs'!$I$15="Yes",IF(YEAR('User Inputs'!$R$17)=AF$5,1,"-"),"-")</f>
        <v>-</v>
      </c>
      <c r="AG6" s="7" t="str">
        <f>IF('User Inputs'!$I$15="Yes",IF(YEAR('User Inputs'!$R$17)=AG$5,1,"-"),"-")</f>
        <v>-</v>
      </c>
      <c r="AH6" s="7" t="str">
        <f>IF('User Inputs'!$I$15="Yes",IF(YEAR('User Inputs'!$R$17)=AH$5,1,"-"),"-")</f>
        <v>-</v>
      </c>
      <c r="AI6" s="7" t="str">
        <f>IF('User Inputs'!$I$15="Yes",IF(YEAR('User Inputs'!$R$17)=AI$5,1,"-"),"-")</f>
        <v>-</v>
      </c>
      <c r="AJ6" s="7" t="str">
        <f>IF('User Inputs'!$I$15="Yes",IF(YEAR('User Inputs'!$R$17)=AJ$5,1,"-"),"-")</f>
        <v>-</v>
      </c>
      <c r="AK6" s="7" t="str">
        <f>IF('User Inputs'!$I$15="Yes",IF(YEAR('User Inputs'!$R$17)=AK$5,1,"-"),"-")</f>
        <v>-</v>
      </c>
      <c r="AL6" s="7" t="str">
        <f>IF('User Inputs'!$I$15="Yes",IF(YEAR('User Inputs'!$R$17)=AL$5,1,"-"),"-")</f>
        <v>-</v>
      </c>
      <c r="AM6" s="7" t="str">
        <f>IF('User Inputs'!$I$15="Yes",IF(YEAR('User Inputs'!$R$17)=AM$5,1,"-"),"-")</f>
        <v>-</v>
      </c>
      <c r="AN6" s="7" t="str">
        <f>IF('User Inputs'!$I$15="Yes",IF(YEAR('User Inputs'!$R$17)=AN$5,1,"-"),"-")</f>
        <v>-</v>
      </c>
      <c r="AO6" s="7" t="str">
        <f>IF('User Inputs'!$I$15="Yes",IF(YEAR('User Inputs'!$R$17)=AO$5,1,"-"),"-")</f>
        <v>-</v>
      </c>
      <c r="AP6" s="7" t="str">
        <f>IF('User Inputs'!$I$15="Yes",IF(YEAR('User Inputs'!$R$17)=AP$5,1,"-"),"-")</f>
        <v>-</v>
      </c>
      <c r="AQ6" s="31" t="str">
        <f>IF('User Inputs'!$I$15="Yes",IF(YEAR('User Inputs'!$R$17)=AQ$5,1,"-"),"-")</f>
        <v>-</v>
      </c>
    </row>
    <row r="7" spans="2:43" x14ac:dyDescent="0.25">
      <c r="E7" s="32" t="s">
        <v>20</v>
      </c>
      <c r="F7" s="5"/>
      <c r="G7" s="5"/>
      <c r="H7" s="5"/>
      <c r="I7" s="5"/>
      <c r="J7" s="9">
        <f>IF('User Inputs'!$I$15="Yes",IF(J$5&lt;='User Inputs'!$R$23,IF(J$6=1,'User Inputs'!$R$19,IF(I$7&gt;0,100%,"-")),"-"),"-")</f>
        <v>1</v>
      </c>
      <c r="K7" s="9">
        <f>IF('User Inputs'!$I$15="Yes",IF(K$5&lt;='User Inputs'!$R$23,IF(K$6=1,'User Inputs'!$R$19,IF(J$7&gt;0,100%,"-")),"-"),"-")</f>
        <v>1</v>
      </c>
      <c r="L7" s="9">
        <f>IF('User Inputs'!$I$15="Yes",IF(L$5&lt;='User Inputs'!$R$23,IF(L$6=1,'User Inputs'!$R$19,IF(K$7&gt;0,100%,"-")),"-"),"-")</f>
        <v>1</v>
      </c>
      <c r="M7" s="9">
        <f>IF('User Inputs'!$I$15="Yes",IF(M$5&lt;='User Inputs'!$R$23,IF(M$6=1,'User Inputs'!$R$19,IF(L$7&gt;0,100%,"-")),"-"),"-")</f>
        <v>1</v>
      </c>
      <c r="N7" s="9">
        <f>IF('User Inputs'!$I$15="Yes",IF(N$5&lt;='User Inputs'!$R$23,IF(N$6=1,'User Inputs'!$R$19,IF(M$7&gt;0,100%,"-")),"-"),"-")</f>
        <v>1</v>
      </c>
      <c r="O7" s="9">
        <f>IF('User Inputs'!$I$15="Yes",IF(O$5&lt;='User Inputs'!$R$23,IF(O$6=1,'User Inputs'!$R$19,IF(N$7&gt;0,100%,"-")),"-"),"-")</f>
        <v>1</v>
      </c>
      <c r="P7" s="9">
        <f>IF('User Inputs'!$I$15="Yes",IF(P$5&lt;='User Inputs'!$R$23,IF(P$6=1,'User Inputs'!$R$19,IF(O$7&gt;0,100%,"-")),"-"),"-")</f>
        <v>1</v>
      </c>
      <c r="Q7" s="9">
        <f>IF('User Inputs'!$I$15="Yes",IF(Q$5&lt;='User Inputs'!$R$23,IF(Q$6=1,'User Inputs'!$R$19,IF(P$7&gt;0,100%,"-")),"-"),"-")</f>
        <v>1</v>
      </c>
      <c r="R7" s="9">
        <f>IF('User Inputs'!$I$15="Yes",IF(R$5&lt;='User Inputs'!$R$23,IF(R$6=1,'User Inputs'!$R$19,IF(Q$7&gt;0,100%,"-")),"-"),"-")</f>
        <v>1</v>
      </c>
      <c r="S7" s="9">
        <f>IF('User Inputs'!$I$15="Yes",IF(S$5&lt;='User Inputs'!$R$23,IF(S$6=1,'User Inputs'!$R$19,IF(R$7&gt;0,100%,"-")),"-"),"-")</f>
        <v>1</v>
      </c>
      <c r="T7" s="9">
        <f>IF('User Inputs'!$I$15="Yes",IF(T$5&lt;='User Inputs'!$R$23,IF(T$6=1,'User Inputs'!$R$19,IF(S$7&gt;0,100%,"-")),"-"),"-")</f>
        <v>1</v>
      </c>
      <c r="U7" s="9">
        <f>IF('User Inputs'!$I$15="Yes",IF(U$5&lt;='User Inputs'!$R$23,IF(U$6=1,'User Inputs'!$R$19,IF(T$7&gt;0,100%,"-")),"-"),"-")</f>
        <v>1</v>
      </c>
      <c r="V7" s="9">
        <f>IF('User Inputs'!$I$15="Yes",IF(V$5&lt;='User Inputs'!$R$23,IF(V$6=1,'User Inputs'!$R$19,IF(U$7&gt;0,100%,"-")),"-"),"-")</f>
        <v>1</v>
      </c>
      <c r="W7" s="9">
        <f>IF('User Inputs'!$I$15="Yes",IF(W$5&lt;='User Inputs'!$R$23,IF(W$6=1,'User Inputs'!$R$19,IF(V$7&gt;0,100%,"-")),"-"),"-")</f>
        <v>1</v>
      </c>
      <c r="X7" s="9">
        <f>IF('User Inputs'!$I$15="Yes",IF(X$5&lt;='User Inputs'!$R$23,IF(X$6=1,'User Inputs'!$R$19,IF(W$7&gt;0,100%,"-")),"-"),"-")</f>
        <v>1</v>
      </c>
      <c r="Y7" s="9">
        <f>IF('User Inputs'!$I$15="Yes",IF(Y$5&lt;='User Inputs'!$R$23,IF(Y$6=1,'User Inputs'!$R$19,IF(X$7&gt;0,100%,"-")),"-"),"-")</f>
        <v>1</v>
      </c>
      <c r="Z7" s="9">
        <f>IF('User Inputs'!$I$15="Yes",IF(Z$5&lt;='User Inputs'!$R$23,IF(Z$6=1,'User Inputs'!$R$19,IF(Y$7&gt;0,100%,"-")),"-"),"-")</f>
        <v>1</v>
      </c>
      <c r="AA7" s="9">
        <f>IF('User Inputs'!$I$15="Yes",IF(AA$5&lt;='User Inputs'!$R$23,IF(AA$6=1,'User Inputs'!$R$19,IF(Z$7&gt;0,100%,"-")),"-"),"-")</f>
        <v>1</v>
      </c>
      <c r="AB7" s="9">
        <f>IF('User Inputs'!$I$15="Yes",IF(AB$5&lt;='User Inputs'!$R$23,IF(AB$6=1,'User Inputs'!$R$19,IF(AA$7&gt;0,100%,"-")),"-"),"-")</f>
        <v>1</v>
      </c>
      <c r="AC7" s="9">
        <f>IF('User Inputs'!$I$15="Yes",IF(AC$5&lt;='User Inputs'!$R$23,IF(AC$6=1,'User Inputs'!$R$19,IF(AB$7&gt;0,100%,"-")),"-"),"-")</f>
        <v>1</v>
      </c>
      <c r="AD7" s="9">
        <f>IF('User Inputs'!$I$15="Yes",IF(AD$5&lt;='User Inputs'!$R$23,IF(AD$6=1,'User Inputs'!$R$19,IF(AC$7&gt;0,100%,"-")),"-"),"-")</f>
        <v>1</v>
      </c>
      <c r="AE7" s="9">
        <f>IF('User Inputs'!$I$15="Yes",IF(AE$5&lt;='User Inputs'!$R$23,IF(AE$6=1,'User Inputs'!$R$19,IF(AD$7&gt;0,100%,"-")),"-"),"-")</f>
        <v>1</v>
      </c>
      <c r="AF7" s="9">
        <f>IF('User Inputs'!$I$15="Yes",IF(AF$5&lt;='User Inputs'!$R$23,IF(AF$6=1,'User Inputs'!$R$19,IF(AE$7&gt;0,100%,"-")),"-"),"-")</f>
        <v>1</v>
      </c>
      <c r="AG7" s="9">
        <f>IF('User Inputs'!$I$15="Yes",IF(AG$5&lt;='User Inputs'!$R$23,IF(AG$6=1,'User Inputs'!$R$19,IF(AF$7&gt;0,100%,"-")),"-"),"-")</f>
        <v>1</v>
      </c>
      <c r="AH7" s="9">
        <f>IF('User Inputs'!$I$15="Yes",IF(AH$5&lt;='User Inputs'!$R$23,IF(AH$6=1,'User Inputs'!$R$19,IF(AG$7&gt;0,100%,"-")),"-"),"-")</f>
        <v>1</v>
      </c>
      <c r="AI7" s="9" t="str">
        <f>IF('User Inputs'!$I$15="Yes",IF(AI$5&lt;='User Inputs'!$R$23,IF(AI$6=1,'User Inputs'!$R$19,IF(AH$7&gt;0,100%,"-")),"-"),"-")</f>
        <v>-</v>
      </c>
      <c r="AJ7" s="9" t="str">
        <f>IF('User Inputs'!$I$15="Yes",IF(AJ$5&lt;='User Inputs'!$R$23,IF(AJ$6=1,'User Inputs'!$R$19,IF(AI$7&gt;0,100%,"-")),"-"),"-")</f>
        <v>-</v>
      </c>
      <c r="AK7" s="9" t="str">
        <f>IF('User Inputs'!$I$15="Yes",IF(AK$5&lt;='User Inputs'!$R$23,IF(AK$6=1,'User Inputs'!$R$19,IF(AJ$7&gt;0,100%,"-")),"-"),"-")</f>
        <v>-</v>
      </c>
      <c r="AL7" s="9" t="str">
        <f>IF('User Inputs'!$I$15="Yes",IF(AL$5&lt;='User Inputs'!$R$23,IF(AL$6=1,'User Inputs'!$R$19,IF(AK$7&gt;0,100%,"-")),"-"),"-")</f>
        <v>-</v>
      </c>
      <c r="AM7" s="9" t="str">
        <f>IF('User Inputs'!$I$15="Yes",IF(AM$5&lt;='User Inputs'!$R$23,IF(AM$6=1,'User Inputs'!$R$19,IF(AL$7&gt;0,100%,"-")),"-"),"-")</f>
        <v>-</v>
      </c>
      <c r="AN7" s="9" t="str">
        <f>IF('User Inputs'!$I$15="Yes",IF(AN$5&lt;='User Inputs'!$R$23,IF(AN$6=1,'User Inputs'!$R$19,IF(AM$7&gt;0,100%,"-")),"-"),"-")</f>
        <v>-</v>
      </c>
      <c r="AO7" s="9" t="str">
        <f>IF('User Inputs'!$I$15="Yes",IF(AO$5&lt;='User Inputs'!$R$23,IF(AO$6=1,'User Inputs'!$R$19,IF(AN$7&gt;0,100%,"-")),"-"),"-")</f>
        <v>-</v>
      </c>
      <c r="AP7" s="9" t="str">
        <f>IF('User Inputs'!$I$15="Yes",IF(AP$5&lt;='User Inputs'!$R$23,IF(AP$6=1,'User Inputs'!$R$19,IF(AO$7&gt;0,100%,"-")),"-"),"-")</f>
        <v>-</v>
      </c>
      <c r="AQ7" s="33" t="str">
        <f>IF('User Inputs'!$I$15="Yes",IF(AQ$5&lt;='User Inputs'!$R$23,IF(AQ$6=1,'User Inputs'!$R$19,IF(AP$7&gt;0,100%,"-")),"-"),"-")</f>
        <v>-</v>
      </c>
    </row>
    <row r="8" spans="2:43" x14ac:dyDescent="0.25">
      <c r="E8" s="29" t="s">
        <v>21</v>
      </c>
      <c r="F8" s="5"/>
      <c r="G8" s="5"/>
      <c r="H8" s="5"/>
      <c r="I8" s="5"/>
      <c r="J8" s="10">
        <f>IF('User Inputs'!$I$15="Yes",IF(J$5&lt;='User Inputs'!$R$23,SUM(J7,I8),"-"),"-")</f>
        <v>1</v>
      </c>
      <c r="K8" s="10">
        <f>IF('User Inputs'!$I$15="Yes",IF(K$5&lt;='User Inputs'!$R$23,SUM(K7,J8),"-"),"-")</f>
        <v>2</v>
      </c>
      <c r="L8" s="10">
        <f>IF('User Inputs'!$I$15="Yes",IF(L$5&lt;='User Inputs'!$R$23,SUM(L7,K8),"-"),"-")</f>
        <v>3</v>
      </c>
      <c r="M8" s="10">
        <f>IF('User Inputs'!$I$15="Yes",IF(M$5&lt;='User Inputs'!$R$23,SUM(M7,L8),"-"),"-")</f>
        <v>4</v>
      </c>
      <c r="N8" s="10">
        <f>IF('User Inputs'!$I$15="Yes",IF(N$5&lt;='User Inputs'!$R$23,SUM(N7,M8),"-"),"-")</f>
        <v>5</v>
      </c>
      <c r="O8" s="10">
        <f>IF('User Inputs'!$I$15="Yes",IF(O$5&lt;='User Inputs'!$R$23,SUM(O7,N8),"-"),"-")</f>
        <v>6</v>
      </c>
      <c r="P8" s="10">
        <f>IF('User Inputs'!$I$15="Yes",IF(P$5&lt;='User Inputs'!$R$23,SUM(P7,O8),"-"),"-")</f>
        <v>7</v>
      </c>
      <c r="Q8" s="10">
        <f>IF('User Inputs'!$I$15="Yes",IF(Q$5&lt;='User Inputs'!$R$23,SUM(Q7,P8),"-"),"-")</f>
        <v>8</v>
      </c>
      <c r="R8" s="10">
        <f>IF('User Inputs'!$I$15="Yes",IF(R$5&lt;='User Inputs'!$R$23,SUM(R7,Q8),"-"),"-")</f>
        <v>9</v>
      </c>
      <c r="S8" s="10">
        <f>IF('User Inputs'!$I$15="Yes",IF(S$5&lt;='User Inputs'!$R$23,SUM(S7,R8),"-"),"-")</f>
        <v>10</v>
      </c>
      <c r="T8" s="10">
        <f>IF('User Inputs'!$I$15="Yes",IF(T$5&lt;='User Inputs'!$R$23,SUM(T7,S8),"-"),"-")</f>
        <v>11</v>
      </c>
      <c r="U8" s="10">
        <f>IF('User Inputs'!$I$15="Yes",IF(U$5&lt;='User Inputs'!$R$23,SUM(U7,T8),"-"),"-")</f>
        <v>12</v>
      </c>
      <c r="V8" s="10">
        <f>IF('User Inputs'!$I$15="Yes",IF(V$5&lt;='User Inputs'!$R$23,SUM(V7,U8),"-"),"-")</f>
        <v>13</v>
      </c>
      <c r="W8" s="10">
        <f>IF('User Inputs'!$I$15="Yes",IF(W$5&lt;='User Inputs'!$R$23,SUM(W7,V8),"-"),"-")</f>
        <v>14</v>
      </c>
      <c r="X8" s="10">
        <f>IF('User Inputs'!$I$15="Yes",IF(X$5&lt;='User Inputs'!$R$23,SUM(X7,W8),"-"),"-")</f>
        <v>15</v>
      </c>
      <c r="Y8" s="10">
        <f>IF('User Inputs'!$I$15="Yes",IF(Y$5&lt;='User Inputs'!$R$23,SUM(Y7,X8),"-"),"-")</f>
        <v>16</v>
      </c>
      <c r="Z8" s="10">
        <f>IF('User Inputs'!$I$15="Yes",IF(Z$5&lt;='User Inputs'!$R$23,SUM(Z7,Y8),"-"),"-")</f>
        <v>17</v>
      </c>
      <c r="AA8" s="10">
        <f>IF('User Inputs'!$I$15="Yes",IF(AA$5&lt;='User Inputs'!$R$23,SUM(AA7,Z8),"-"),"-")</f>
        <v>18</v>
      </c>
      <c r="AB8" s="10">
        <f>IF('User Inputs'!$I$15="Yes",IF(AB$5&lt;='User Inputs'!$R$23,SUM(AB7,AA8),"-"),"-")</f>
        <v>19</v>
      </c>
      <c r="AC8" s="10">
        <f>IF('User Inputs'!$I$15="Yes",IF(AC$5&lt;='User Inputs'!$R$23,SUM(AC7,AB8),"-"),"-")</f>
        <v>20</v>
      </c>
      <c r="AD8" s="10">
        <f>IF('User Inputs'!$I$15="Yes",IF(AD$5&lt;='User Inputs'!$R$23,SUM(AD7,AC8),"-"),"-")</f>
        <v>21</v>
      </c>
      <c r="AE8" s="10">
        <f>IF('User Inputs'!$I$15="Yes",IF(AE$5&lt;='User Inputs'!$R$23,SUM(AE7,AD8),"-"),"-")</f>
        <v>22</v>
      </c>
      <c r="AF8" s="10">
        <f>IF('User Inputs'!$I$15="Yes",IF(AF$5&lt;='User Inputs'!$R$23,SUM(AF7,AE8),"-"),"-")</f>
        <v>23</v>
      </c>
      <c r="AG8" s="10">
        <f>IF('User Inputs'!$I$15="Yes",IF(AG$5&lt;='User Inputs'!$R$23,SUM(AG7,AF8),"-"),"-")</f>
        <v>24</v>
      </c>
      <c r="AH8" s="10">
        <f>IF('User Inputs'!$I$15="Yes",IF(AH$5&lt;='User Inputs'!$R$23,SUM(AH7,AG8),"-"),"-")</f>
        <v>25</v>
      </c>
      <c r="AI8" s="10" t="str">
        <f>IF('User Inputs'!$I$15="Yes",IF(AI$5&lt;='User Inputs'!$R$23,SUM(AI7,AH8),"-"),"-")</f>
        <v>-</v>
      </c>
      <c r="AJ8" s="10" t="str">
        <f>IF('User Inputs'!$I$15="Yes",IF(AJ$5&lt;='User Inputs'!$R$23,SUM(AJ7,AI8),"-"),"-")</f>
        <v>-</v>
      </c>
      <c r="AK8" s="10" t="str">
        <f>IF('User Inputs'!$I$15="Yes",IF(AK$5&lt;='User Inputs'!$R$23,SUM(AK7,AJ8),"-"),"-")</f>
        <v>-</v>
      </c>
      <c r="AL8" s="10" t="str">
        <f>IF('User Inputs'!$I$15="Yes",IF(AL$5&lt;='User Inputs'!$R$23,SUM(AL7,AK8),"-"),"-")</f>
        <v>-</v>
      </c>
      <c r="AM8" s="10" t="str">
        <f>IF('User Inputs'!$I$15="Yes",IF(AM$5&lt;='User Inputs'!$R$23,SUM(AM7,AL8),"-"),"-")</f>
        <v>-</v>
      </c>
      <c r="AN8" s="10" t="str">
        <f>IF('User Inputs'!$I$15="Yes",IF(AN$5&lt;='User Inputs'!$R$23,SUM(AN7,AM8),"-"),"-")</f>
        <v>-</v>
      </c>
      <c r="AO8" s="10" t="str">
        <f>IF('User Inputs'!$I$15="Yes",IF(AO$5&lt;='User Inputs'!$R$23,SUM(AO7,AN8),"-"),"-")</f>
        <v>-</v>
      </c>
      <c r="AP8" s="10" t="str">
        <f>IF('User Inputs'!$I$15="Yes",IF(AP$5&lt;='User Inputs'!$R$23,SUM(AP7,AO8),"-"),"-")</f>
        <v>-</v>
      </c>
      <c r="AQ8" s="34" t="str">
        <f>IF('User Inputs'!$I$15="Yes",IF(AQ$5&lt;='User Inputs'!$R$23,SUM(AQ7,AP8),"-"),"-")</f>
        <v>-</v>
      </c>
    </row>
    <row r="9" spans="2:43" x14ac:dyDescent="0.25">
      <c r="E9" s="29" t="s">
        <v>14</v>
      </c>
      <c r="F9" s="5"/>
      <c r="G9" s="5"/>
      <c r="H9" s="5"/>
      <c r="I9" s="5"/>
      <c r="J9" s="11" t="str">
        <f>IF('User Inputs'!$I$17="Yes",IF(SUMIFS('User Inputs'!$N$31:$R$31,'User Inputs'!$N$30:$R$30,J$5)+SUMIFS('User Inputs'!$N$34:$R$34,'User Inputs'!$N$33:$R$33,J$5)+SUMIFS('User Inputs'!$N$37:$R$37,'User Inputs'!$N$36:$R$36,J$5)+SUMIFS('User Inputs'!$N$40:$R$40,'User Inputs'!$N$39:$R$39,J$5)+SUMIFS('User Inputs'!$N$43:$R$43,'User Inputs'!$N$42:$R$42,J$5)=0,"-",1),"-")</f>
        <v>-</v>
      </c>
      <c r="K9" s="11" t="str">
        <f>IF('User Inputs'!$I$17="Yes",IF(SUMIFS('User Inputs'!$N$31:$R$31,'User Inputs'!$N$30:$R$30,K$5)+SUMIFS('User Inputs'!$N$34:$R$34,'User Inputs'!$N$33:$R$33,K$5)+SUMIFS('User Inputs'!$N$37:$R$37,'User Inputs'!$N$36:$R$36,K$5)+SUMIFS('User Inputs'!$N$40:$R$40,'User Inputs'!$N$39:$R$39,K$5)+SUMIFS('User Inputs'!$N$43:$R$43,'User Inputs'!$N$42:$R$42,K$5)=0,"-",1),"-")</f>
        <v>-</v>
      </c>
      <c r="L9" s="11" t="str">
        <f>IF('User Inputs'!$I$17="Yes",IF(SUMIFS('User Inputs'!$N$31:$R$31,'User Inputs'!$N$30:$R$30,L$5)+SUMIFS('User Inputs'!$N$34:$R$34,'User Inputs'!$N$33:$R$33,L$5)+SUMIFS('User Inputs'!$N$37:$R$37,'User Inputs'!$N$36:$R$36,L$5)+SUMIFS('User Inputs'!$N$40:$R$40,'User Inputs'!$N$39:$R$39,L$5)+SUMIFS('User Inputs'!$N$43:$R$43,'User Inputs'!$N$42:$R$42,L$5)=0,"-",1),"-")</f>
        <v>-</v>
      </c>
      <c r="M9" s="11" t="str">
        <f>IF('User Inputs'!$I$17="Yes",IF(SUMIFS('User Inputs'!$N$31:$R$31,'User Inputs'!$N$30:$R$30,M$5)+SUMIFS('User Inputs'!$N$34:$R$34,'User Inputs'!$N$33:$R$33,M$5)+SUMIFS('User Inputs'!$N$37:$R$37,'User Inputs'!$N$36:$R$36,M$5)+SUMIFS('User Inputs'!$N$40:$R$40,'User Inputs'!$N$39:$R$39,M$5)+SUMIFS('User Inputs'!$N$43:$R$43,'User Inputs'!$N$42:$R$42,M$5)=0,"-",1),"-")</f>
        <v>-</v>
      </c>
      <c r="N9" s="11" t="str">
        <f>IF('User Inputs'!$I$17="Yes",IF(SUMIFS('User Inputs'!$N$31:$R$31,'User Inputs'!$N$30:$R$30,N$5)+SUMIFS('User Inputs'!$N$34:$R$34,'User Inputs'!$N$33:$R$33,N$5)+SUMIFS('User Inputs'!$N$37:$R$37,'User Inputs'!$N$36:$R$36,N$5)+SUMIFS('User Inputs'!$N$40:$R$40,'User Inputs'!$N$39:$R$39,N$5)+SUMIFS('User Inputs'!$N$43:$R$43,'User Inputs'!$N$42:$R$42,N$5)=0,"-",1),"-")</f>
        <v>-</v>
      </c>
      <c r="O9" s="11" t="str">
        <f>IF('User Inputs'!$I$17="Yes",IF(SUMIFS('User Inputs'!$N$31:$R$31,'User Inputs'!$N$30:$R$30,O$5)+SUMIFS('User Inputs'!$N$34:$R$34,'User Inputs'!$N$33:$R$33,O$5)+SUMIFS('User Inputs'!$N$37:$R$37,'User Inputs'!$N$36:$R$36,O$5)+SUMIFS('User Inputs'!$N$40:$R$40,'User Inputs'!$N$39:$R$39,O$5)+SUMIFS('User Inputs'!$N$43:$R$43,'User Inputs'!$N$42:$R$42,O$5)=0,"-",1),"-")</f>
        <v>-</v>
      </c>
      <c r="P9" s="11" t="str">
        <f>IF('User Inputs'!$I$17="Yes",IF(SUMIFS('User Inputs'!$N$31:$R$31,'User Inputs'!$N$30:$R$30,P$5)+SUMIFS('User Inputs'!$N$34:$R$34,'User Inputs'!$N$33:$R$33,P$5)+SUMIFS('User Inputs'!$N$37:$R$37,'User Inputs'!$N$36:$R$36,P$5)+SUMIFS('User Inputs'!$N$40:$R$40,'User Inputs'!$N$39:$R$39,P$5)+SUMIFS('User Inputs'!$N$43:$R$43,'User Inputs'!$N$42:$R$42,P$5)=0,"-",1),"-")</f>
        <v>-</v>
      </c>
      <c r="Q9" s="11" t="str">
        <f>IF('User Inputs'!$I$17="Yes",IF(SUMIFS('User Inputs'!$N$31:$R$31,'User Inputs'!$N$30:$R$30,Q$5)+SUMIFS('User Inputs'!$N$34:$R$34,'User Inputs'!$N$33:$R$33,Q$5)+SUMIFS('User Inputs'!$N$37:$R$37,'User Inputs'!$N$36:$R$36,Q$5)+SUMIFS('User Inputs'!$N$40:$R$40,'User Inputs'!$N$39:$R$39,Q$5)+SUMIFS('User Inputs'!$N$43:$R$43,'User Inputs'!$N$42:$R$42,Q$5)=0,"-",1),"-")</f>
        <v>-</v>
      </c>
      <c r="R9" s="11" t="str">
        <f>IF('User Inputs'!$I$17="Yes",IF(SUMIFS('User Inputs'!$N$31:$R$31,'User Inputs'!$N$30:$R$30,R$5)+SUMIFS('User Inputs'!$N$34:$R$34,'User Inputs'!$N$33:$R$33,R$5)+SUMIFS('User Inputs'!$N$37:$R$37,'User Inputs'!$N$36:$R$36,R$5)+SUMIFS('User Inputs'!$N$40:$R$40,'User Inputs'!$N$39:$R$39,R$5)+SUMIFS('User Inputs'!$N$43:$R$43,'User Inputs'!$N$42:$R$42,R$5)=0,"-",1),"-")</f>
        <v>-</v>
      </c>
      <c r="S9" s="11" t="str">
        <f>IF('User Inputs'!$I$17="Yes",IF(SUMIFS('User Inputs'!$N$31:$R$31,'User Inputs'!$N$30:$R$30,S$5)+SUMIFS('User Inputs'!$N$34:$R$34,'User Inputs'!$N$33:$R$33,S$5)+SUMIFS('User Inputs'!$N$37:$R$37,'User Inputs'!$N$36:$R$36,S$5)+SUMIFS('User Inputs'!$N$40:$R$40,'User Inputs'!$N$39:$R$39,S$5)+SUMIFS('User Inputs'!$N$43:$R$43,'User Inputs'!$N$42:$R$42,S$5)=0,"-",1),"-")</f>
        <v>-</v>
      </c>
      <c r="T9" s="11" t="str">
        <f>IF('User Inputs'!$I$17="Yes",IF(SUMIFS('User Inputs'!$N$31:$R$31,'User Inputs'!$N$30:$R$30,T$5)+SUMIFS('User Inputs'!$N$34:$R$34,'User Inputs'!$N$33:$R$33,T$5)+SUMIFS('User Inputs'!$N$37:$R$37,'User Inputs'!$N$36:$R$36,T$5)+SUMIFS('User Inputs'!$N$40:$R$40,'User Inputs'!$N$39:$R$39,T$5)+SUMIFS('User Inputs'!$N$43:$R$43,'User Inputs'!$N$42:$R$42,T$5)=0,"-",1),"-")</f>
        <v>-</v>
      </c>
      <c r="U9" s="11" t="str">
        <f>IF('User Inputs'!$I$17="Yes",IF(SUMIFS('User Inputs'!$N$31:$R$31,'User Inputs'!$N$30:$R$30,U$5)+SUMIFS('User Inputs'!$N$34:$R$34,'User Inputs'!$N$33:$R$33,U$5)+SUMIFS('User Inputs'!$N$37:$R$37,'User Inputs'!$N$36:$R$36,U$5)+SUMIFS('User Inputs'!$N$40:$R$40,'User Inputs'!$N$39:$R$39,U$5)+SUMIFS('User Inputs'!$N$43:$R$43,'User Inputs'!$N$42:$R$42,U$5)=0,"-",1),"-")</f>
        <v>-</v>
      </c>
      <c r="V9" s="11" t="str">
        <f>IF('User Inputs'!$I$17="Yes",IF(SUMIFS('User Inputs'!$N$31:$R$31,'User Inputs'!$N$30:$R$30,V$5)+SUMIFS('User Inputs'!$N$34:$R$34,'User Inputs'!$N$33:$R$33,V$5)+SUMIFS('User Inputs'!$N$37:$R$37,'User Inputs'!$N$36:$R$36,V$5)+SUMIFS('User Inputs'!$N$40:$R$40,'User Inputs'!$N$39:$R$39,V$5)+SUMIFS('User Inputs'!$N$43:$R$43,'User Inputs'!$N$42:$R$42,V$5)=0,"-",1),"-")</f>
        <v>-</v>
      </c>
      <c r="W9" s="11" t="str">
        <f>IF('User Inputs'!$I$17="Yes",IF(SUMIFS('User Inputs'!$N$31:$R$31,'User Inputs'!$N$30:$R$30,W$5)+SUMIFS('User Inputs'!$N$34:$R$34,'User Inputs'!$N$33:$R$33,W$5)+SUMIFS('User Inputs'!$N$37:$R$37,'User Inputs'!$N$36:$R$36,W$5)+SUMIFS('User Inputs'!$N$40:$R$40,'User Inputs'!$N$39:$R$39,W$5)+SUMIFS('User Inputs'!$N$43:$R$43,'User Inputs'!$N$42:$R$42,W$5)=0,"-",1),"-")</f>
        <v>-</v>
      </c>
      <c r="X9" s="11" t="str">
        <f>IF('User Inputs'!$I$17="Yes",IF(SUMIFS('User Inputs'!$N$31:$R$31,'User Inputs'!$N$30:$R$30,X$5)+SUMIFS('User Inputs'!$N$34:$R$34,'User Inputs'!$N$33:$R$33,X$5)+SUMIFS('User Inputs'!$N$37:$R$37,'User Inputs'!$N$36:$R$36,X$5)+SUMIFS('User Inputs'!$N$40:$R$40,'User Inputs'!$N$39:$R$39,X$5)+SUMIFS('User Inputs'!$N$43:$R$43,'User Inputs'!$N$42:$R$42,X$5)=0,"-",1),"-")</f>
        <v>-</v>
      </c>
      <c r="Y9" s="11" t="str">
        <f>IF('User Inputs'!$I$17="Yes",IF(SUMIFS('User Inputs'!$N$31:$R$31,'User Inputs'!$N$30:$R$30,Y$5)+SUMIFS('User Inputs'!$N$34:$R$34,'User Inputs'!$N$33:$R$33,Y$5)+SUMIFS('User Inputs'!$N$37:$R$37,'User Inputs'!$N$36:$R$36,Y$5)+SUMIFS('User Inputs'!$N$40:$R$40,'User Inputs'!$N$39:$R$39,Y$5)+SUMIFS('User Inputs'!$N$43:$R$43,'User Inputs'!$N$42:$R$42,Y$5)=0,"-",1),"-")</f>
        <v>-</v>
      </c>
      <c r="Z9" s="11" t="str">
        <f>IF('User Inputs'!$I$17="Yes",IF(SUMIFS('User Inputs'!$N$31:$R$31,'User Inputs'!$N$30:$R$30,Z$5)+SUMIFS('User Inputs'!$N$34:$R$34,'User Inputs'!$N$33:$R$33,Z$5)+SUMIFS('User Inputs'!$N$37:$R$37,'User Inputs'!$N$36:$R$36,Z$5)+SUMIFS('User Inputs'!$N$40:$R$40,'User Inputs'!$N$39:$R$39,Z$5)+SUMIFS('User Inputs'!$N$43:$R$43,'User Inputs'!$N$42:$R$42,Z$5)=0,"-",1),"-")</f>
        <v>-</v>
      </c>
      <c r="AA9" s="11" t="str">
        <f>IF('User Inputs'!$I$17="Yes",IF(SUMIFS('User Inputs'!$N$31:$R$31,'User Inputs'!$N$30:$R$30,AA$5)+SUMIFS('User Inputs'!$N$34:$R$34,'User Inputs'!$N$33:$R$33,AA$5)+SUMIFS('User Inputs'!$N$37:$R$37,'User Inputs'!$N$36:$R$36,AA$5)+SUMIFS('User Inputs'!$N$40:$R$40,'User Inputs'!$N$39:$R$39,AA$5)+SUMIFS('User Inputs'!$N$43:$R$43,'User Inputs'!$N$42:$R$42,AA$5)=0,"-",1),"-")</f>
        <v>-</v>
      </c>
      <c r="AB9" s="11" t="str">
        <f>IF('User Inputs'!$I$17="Yes",IF(SUMIFS('User Inputs'!$N$31:$R$31,'User Inputs'!$N$30:$R$30,AB$5)+SUMIFS('User Inputs'!$N$34:$R$34,'User Inputs'!$N$33:$R$33,AB$5)+SUMIFS('User Inputs'!$N$37:$R$37,'User Inputs'!$N$36:$R$36,AB$5)+SUMIFS('User Inputs'!$N$40:$R$40,'User Inputs'!$N$39:$R$39,AB$5)+SUMIFS('User Inputs'!$N$43:$R$43,'User Inputs'!$N$42:$R$42,AB$5)=0,"-",1),"-")</f>
        <v>-</v>
      </c>
      <c r="AC9" s="11" t="str">
        <f>IF('User Inputs'!$I$17="Yes",IF(SUMIFS('User Inputs'!$N$31:$R$31,'User Inputs'!$N$30:$R$30,AC$5)+SUMIFS('User Inputs'!$N$34:$R$34,'User Inputs'!$N$33:$R$33,AC$5)+SUMIFS('User Inputs'!$N$37:$R$37,'User Inputs'!$N$36:$R$36,AC$5)+SUMIFS('User Inputs'!$N$40:$R$40,'User Inputs'!$N$39:$R$39,AC$5)+SUMIFS('User Inputs'!$N$43:$R$43,'User Inputs'!$N$42:$R$42,AC$5)=0,"-",1),"-")</f>
        <v>-</v>
      </c>
      <c r="AD9" s="11" t="str">
        <f>IF('User Inputs'!$I$17="Yes",IF(SUMIFS('User Inputs'!$N$31:$R$31,'User Inputs'!$N$30:$R$30,AD$5)+SUMIFS('User Inputs'!$N$34:$R$34,'User Inputs'!$N$33:$R$33,AD$5)+SUMIFS('User Inputs'!$N$37:$R$37,'User Inputs'!$N$36:$R$36,AD$5)+SUMIFS('User Inputs'!$N$40:$R$40,'User Inputs'!$N$39:$R$39,AD$5)+SUMIFS('User Inputs'!$N$43:$R$43,'User Inputs'!$N$42:$R$42,AD$5)=0,"-",1),"-")</f>
        <v>-</v>
      </c>
      <c r="AE9" s="11" t="str">
        <f>IF('User Inputs'!$I$17="Yes",IF(SUMIFS('User Inputs'!$N$31:$R$31,'User Inputs'!$N$30:$R$30,AE$5)+SUMIFS('User Inputs'!$N$34:$R$34,'User Inputs'!$N$33:$R$33,AE$5)+SUMIFS('User Inputs'!$N$37:$R$37,'User Inputs'!$N$36:$R$36,AE$5)+SUMIFS('User Inputs'!$N$40:$R$40,'User Inputs'!$N$39:$R$39,AE$5)+SUMIFS('User Inputs'!$N$43:$R$43,'User Inputs'!$N$42:$R$42,AE$5)=0,"-",1),"-")</f>
        <v>-</v>
      </c>
      <c r="AF9" s="11" t="str">
        <f>IF('User Inputs'!$I$17="Yes",IF(SUMIFS('User Inputs'!$N$31:$R$31,'User Inputs'!$N$30:$R$30,AF$5)+SUMIFS('User Inputs'!$N$34:$R$34,'User Inputs'!$N$33:$R$33,AF$5)+SUMIFS('User Inputs'!$N$37:$R$37,'User Inputs'!$N$36:$R$36,AF$5)+SUMIFS('User Inputs'!$N$40:$R$40,'User Inputs'!$N$39:$R$39,AF$5)+SUMIFS('User Inputs'!$N$43:$R$43,'User Inputs'!$N$42:$R$42,AF$5)=0,"-",1),"-")</f>
        <v>-</v>
      </c>
      <c r="AG9" s="11" t="str">
        <f>IF('User Inputs'!$I$17="Yes",IF(SUMIFS('User Inputs'!$N$31:$R$31,'User Inputs'!$N$30:$R$30,AG$5)+SUMIFS('User Inputs'!$N$34:$R$34,'User Inputs'!$N$33:$R$33,AG$5)+SUMIFS('User Inputs'!$N$37:$R$37,'User Inputs'!$N$36:$R$36,AG$5)+SUMIFS('User Inputs'!$N$40:$R$40,'User Inputs'!$N$39:$R$39,AG$5)+SUMIFS('User Inputs'!$N$43:$R$43,'User Inputs'!$N$42:$R$42,AG$5)=0,"-",1),"-")</f>
        <v>-</v>
      </c>
      <c r="AH9" s="11" t="str">
        <f>IF('User Inputs'!$I$17="Yes",IF(SUMIFS('User Inputs'!$N$31:$R$31,'User Inputs'!$N$30:$R$30,AH$5)+SUMIFS('User Inputs'!$N$34:$R$34,'User Inputs'!$N$33:$R$33,AH$5)+SUMIFS('User Inputs'!$N$37:$R$37,'User Inputs'!$N$36:$R$36,AH$5)+SUMIFS('User Inputs'!$N$40:$R$40,'User Inputs'!$N$39:$R$39,AH$5)+SUMIFS('User Inputs'!$N$43:$R$43,'User Inputs'!$N$42:$R$42,AH$5)=0,"-",1),"-")</f>
        <v>-</v>
      </c>
      <c r="AI9" s="11" t="str">
        <f>IF('User Inputs'!$I$17="Yes",IF(SUMIFS('User Inputs'!$N$31:$R$31,'User Inputs'!$N$30:$R$30,AI$5)+SUMIFS('User Inputs'!$N$34:$R$34,'User Inputs'!$N$33:$R$33,AI$5)+SUMIFS('User Inputs'!$N$37:$R$37,'User Inputs'!$N$36:$R$36,AI$5)+SUMIFS('User Inputs'!$N$40:$R$40,'User Inputs'!$N$39:$R$39,AI$5)+SUMIFS('User Inputs'!$N$43:$R$43,'User Inputs'!$N$42:$R$42,AI$5)=0,"-",1),"-")</f>
        <v>-</v>
      </c>
      <c r="AJ9" s="11" t="str">
        <f>IF('User Inputs'!$I$17="Yes",IF(SUMIFS('User Inputs'!$N$31:$R$31,'User Inputs'!$N$30:$R$30,AJ$5)+SUMIFS('User Inputs'!$N$34:$R$34,'User Inputs'!$N$33:$R$33,AJ$5)+SUMIFS('User Inputs'!$N$37:$R$37,'User Inputs'!$N$36:$R$36,AJ$5)+SUMIFS('User Inputs'!$N$40:$R$40,'User Inputs'!$N$39:$R$39,AJ$5)+SUMIFS('User Inputs'!$N$43:$R$43,'User Inputs'!$N$42:$R$42,AJ$5)=0,"-",1),"-")</f>
        <v>-</v>
      </c>
      <c r="AK9" s="11" t="str">
        <f>IF('User Inputs'!$I$17="Yes",IF(SUMIFS('User Inputs'!$N$31:$R$31,'User Inputs'!$N$30:$R$30,AK$5)+SUMIFS('User Inputs'!$N$34:$R$34,'User Inputs'!$N$33:$R$33,AK$5)+SUMIFS('User Inputs'!$N$37:$R$37,'User Inputs'!$N$36:$R$36,AK$5)+SUMIFS('User Inputs'!$N$40:$R$40,'User Inputs'!$N$39:$R$39,AK$5)+SUMIFS('User Inputs'!$N$43:$R$43,'User Inputs'!$N$42:$R$42,AK$5)=0,"-",1),"-")</f>
        <v>-</v>
      </c>
      <c r="AL9" s="11" t="str">
        <f>IF('User Inputs'!$I$17="Yes",IF(SUMIFS('User Inputs'!$N$31:$R$31,'User Inputs'!$N$30:$R$30,AL$5)+SUMIFS('User Inputs'!$N$34:$R$34,'User Inputs'!$N$33:$R$33,AL$5)+SUMIFS('User Inputs'!$N$37:$R$37,'User Inputs'!$N$36:$R$36,AL$5)+SUMIFS('User Inputs'!$N$40:$R$40,'User Inputs'!$N$39:$R$39,AL$5)+SUMIFS('User Inputs'!$N$43:$R$43,'User Inputs'!$N$42:$R$42,AL$5)=0,"-",1),"-")</f>
        <v>-</v>
      </c>
      <c r="AM9" s="11" t="str">
        <f>IF('User Inputs'!$I$17="Yes",IF(SUMIFS('User Inputs'!$N$31:$R$31,'User Inputs'!$N$30:$R$30,AM$5)+SUMIFS('User Inputs'!$N$34:$R$34,'User Inputs'!$N$33:$R$33,AM$5)+SUMIFS('User Inputs'!$N$37:$R$37,'User Inputs'!$N$36:$R$36,AM$5)+SUMIFS('User Inputs'!$N$40:$R$40,'User Inputs'!$N$39:$R$39,AM$5)+SUMIFS('User Inputs'!$N$43:$R$43,'User Inputs'!$N$42:$R$42,AM$5)=0,"-",1),"-")</f>
        <v>-</v>
      </c>
      <c r="AN9" s="11" t="str">
        <f>IF('User Inputs'!$I$17="Yes",IF(SUMIFS('User Inputs'!$N$31:$R$31,'User Inputs'!$N$30:$R$30,AN$5)+SUMIFS('User Inputs'!$N$34:$R$34,'User Inputs'!$N$33:$R$33,AN$5)+SUMIFS('User Inputs'!$N$37:$R$37,'User Inputs'!$N$36:$R$36,AN$5)+SUMIFS('User Inputs'!$N$40:$R$40,'User Inputs'!$N$39:$R$39,AN$5)+SUMIFS('User Inputs'!$N$43:$R$43,'User Inputs'!$N$42:$R$42,AN$5)=0,"-",1),"-")</f>
        <v>-</v>
      </c>
      <c r="AO9" s="11" t="str">
        <f>IF('User Inputs'!$I$17="Yes",IF(SUMIFS('User Inputs'!$N$31:$R$31,'User Inputs'!$N$30:$R$30,AO$5)+SUMIFS('User Inputs'!$N$34:$R$34,'User Inputs'!$N$33:$R$33,AO$5)+SUMIFS('User Inputs'!$N$37:$R$37,'User Inputs'!$N$36:$R$36,AO$5)+SUMIFS('User Inputs'!$N$40:$R$40,'User Inputs'!$N$39:$R$39,AO$5)+SUMIFS('User Inputs'!$N$43:$R$43,'User Inputs'!$N$42:$R$42,AO$5)=0,"-",1),"-")</f>
        <v>-</v>
      </c>
      <c r="AP9" s="11" t="str">
        <f>IF('User Inputs'!$I$17="Yes",IF(SUMIFS('User Inputs'!$N$31:$R$31,'User Inputs'!$N$30:$R$30,AP$5)+SUMIFS('User Inputs'!$N$34:$R$34,'User Inputs'!$N$33:$R$33,AP$5)+SUMIFS('User Inputs'!$N$37:$R$37,'User Inputs'!$N$36:$R$36,AP$5)+SUMIFS('User Inputs'!$N$40:$R$40,'User Inputs'!$N$39:$R$39,AP$5)+SUMIFS('User Inputs'!$N$43:$R$43,'User Inputs'!$N$42:$R$42,AP$5)=0,"-",1),"-")</f>
        <v>-</v>
      </c>
      <c r="AQ9" s="35" t="str">
        <f>IF('User Inputs'!$I$17="Yes",IF(SUMIFS('User Inputs'!$N$31:$R$31,'User Inputs'!$N$30:$R$30,AQ$5)+SUMIFS('User Inputs'!$N$34:$R$34,'User Inputs'!$N$33:$R$33,AQ$5)+SUMIFS('User Inputs'!$N$37:$R$37,'User Inputs'!$N$36:$R$36,AQ$5)+SUMIFS('User Inputs'!$N$40:$R$40,'User Inputs'!$N$39:$R$39,AQ$5)+SUMIFS('User Inputs'!$N$43:$R$43,'User Inputs'!$N$42:$R$42,AQ$5)=0,"-",1),"-")</f>
        <v>-</v>
      </c>
    </row>
    <row r="10" spans="2:43" x14ac:dyDescent="0.25">
      <c r="E10" s="19"/>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20"/>
    </row>
    <row r="11" spans="2:43" x14ac:dyDescent="0.25">
      <c r="E11" s="19"/>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20"/>
    </row>
    <row r="12" spans="2:43" x14ac:dyDescent="0.25">
      <c r="E12" s="36" t="str">
        <f>'User Inputs'!$L$6</f>
        <v>Renewable Power Asset</v>
      </c>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37"/>
    </row>
    <row r="13" spans="2:43" x14ac:dyDescent="0.25">
      <c r="E13" s="19"/>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20"/>
    </row>
    <row r="14" spans="2:43" x14ac:dyDescent="0.25">
      <c r="E14" s="19" t="str">
        <f>'User Inputs'!$L$10</f>
        <v>Nameplate Capacity (MW-DC)</v>
      </c>
      <c r="F14" s="4"/>
      <c r="G14" s="4"/>
      <c r="H14" s="4"/>
      <c r="I14" s="4"/>
      <c r="J14" s="38">
        <f>IF('User Inputs'!$I$15="Yes",IF(AND(J$5&gt;=YEAR('User Inputs'!$R$17),J$5&lt;='User Inputs'!$R$23),'User Inputs'!$R$10,"-"),"-")</f>
        <v>8.7999999999999995E-2</v>
      </c>
      <c r="K14" s="38">
        <f>IF('User Inputs'!$I$15="Yes",IF(AND(K$5&gt;=YEAR('User Inputs'!$R$17),K$5&lt;='User Inputs'!$R$23),'User Inputs'!$R$10,"-"),"-")</f>
        <v>8.7999999999999995E-2</v>
      </c>
      <c r="L14" s="38">
        <f>IF('User Inputs'!$I$15="Yes",IF(AND(L$5&gt;=YEAR('User Inputs'!$R$17),L$5&lt;='User Inputs'!$R$23),'User Inputs'!$R$10,"-"),"-")</f>
        <v>8.7999999999999995E-2</v>
      </c>
      <c r="M14" s="38">
        <f>IF('User Inputs'!$I$15="Yes",IF(AND(M$5&gt;=YEAR('User Inputs'!$R$17),M$5&lt;='User Inputs'!$R$23),'User Inputs'!$R$10,"-"),"-")</f>
        <v>8.7999999999999995E-2</v>
      </c>
      <c r="N14" s="38">
        <f>IF('User Inputs'!$I$15="Yes",IF(AND(N$5&gt;=YEAR('User Inputs'!$R$17),N$5&lt;='User Inputs'!$R$23),'User Inputs'!$R$10,"-"),"-")</f>
        <v>8.7999999999999995E-2</v>
      </c>
      <c r="O14" s="38">
        <f>IF('User Inputs'!$I$15="Yes",IF(AND(O$5&gt;=YEAR('User Inputs'!$R$17),O$5&lt;='User Inputs'!$R$23),'User Inputs'!$R$10,"-"),"-")</f>
        <v>8.7999999999999995E-2</v>
      </c>
      <c r="P14" s="38">
        <f>IF('User Inputs'!$I$15="Yes",IF(AND(P$5&gt;=YEAR('User Inputs'!$R$17),P$5&lt;='User Inputs'!$R$23),'User Inputs'!$R$10,"-"),"-")</f>
        <v>8.7999999999999995E-2</v>
      </c>
      <c r="Q14" s="38">
        <f>IF('User Inputs'!$I$15="Yes",IF(AND(Q$5&gt;=YEAR('User Inputs'!$R$17),Q$5&lt;='User Inputs'!$R$23),'User Inputs'!$R$10,"-"),"-")</f>
        <v>8.7999999999999995E-2</v>
      </c>
      <c r="R14" s="38">
        <f>IF('User Inputs'!$I$15="Yes",IF(AND(R$5&gt;=YEAR('User Inputs'!$R$17),R$5&lt;='User Inputs'!$R$23),'User Inputs'!$R$10,"-"),"-")</f>
        <v>8.7999999999999995E-2</v>
      </c>
      <c r="S14" s="38">
        <f>IF('User Inputs'!$I$15="Yes",IF(AND(S$5&gt;=YEAR('User Inputs'!$R$17),S$5&lt;='User Inputs'!$R$23),'User Inputs'!$R$10,"-"),"-")</f>
        <v>8.7999999999999995E-2</v>
      </c>
      <c r="T14" s="38">
        <f>IF('User Inputs'!$I$15="Yes",IF(AND(T$5&gt;=YEAR('User Inputs'!$R$17),T$5&lt;='User Inputs'!$R$23),'User Inputs'!$R$10,"-"),"-")</f>
        <v>8.7999999999999995E-2</v>
      </c>
      <c r="U14" s="38">
        <f>IF('User Inputs'!$I$15="Yes",IF(AND(U$5&gt;=YEAR('User Inputs'!$R$17),U$5&lt;='User Inputs'!$R$23),'User Inputs'!$R$10,"-"),"-")</f>
        <v>8.7999999999999995E-2</v>
      </c>
      <c r="V14" s="38">
        <f>IF('User Inputs'!$I$15="Yes",IF(AND(V$5&gt;=YEAR('User Inputs'!$R$17),V$5&lt;='User Inputs'!$R$23),'User Inputs'!$R$10,"-"),"-")</f>
        <v>8.7999999999999995E-2</v>
      </c>
      <c r="W14" s="38">
        <f>IF('User Inputs'!$I$15="Yes",IF(AND(W$5&gt;=YEAR('User Inputs'!$R$17),W$5&lt;='User Inputs'!$R$23),'User Inputs'!$R$10,"-"),"-")</f>
        <v>8.7999999999999995E-2</v>
      </c>
      <c r="X14" s="38">
        <f>IF('User Inputs'!$I$15="Yes",IF(AND(X$5&gt;=YEAR('User Inputs'!$R$17),X$5&lt;='User Inputs'!$R$23),'User Inputs'!$R$10,"-"),"-")</f>
        <v>8.7999999999999995E-2</v>
      </c>
      <c r="Y14" s="38">
        <f>IF('User Inputs'!$I$15="Yes",IF(AND(Y$5&gt;=YEAR('User Inputs'!$R$17),Y$5&lt;='User Inputs'!$R$23),'User Inputs'!$R$10,"-"),"-")</f>
        <v>8.7999999999999995E-2</v>
      </c>
      <c r="Z14" s="38">
        <f>IF('User Inputs'!$I$15="Yes",IF(AND(Z$5&gt;=YEAR('User Inputs'!$R$17),Z$5&lt;='User Inputs'!$R$23),'User Inputs'!$R$10,"-"),"-")</f>
        <v>8.7999999999999995E-2</v>
      </c>
      <c r="AA14" s="38">
        <f>IF('User Inputs'!$I$15="Yes",IF(AND(AA$5&gt;=YEAR('User Inputs'!$R$17),AA$5&lt;='User Inputs'!$R$23),'User Inputs'!$R$10,"-"),"-")</f>
        <v>8.7999999999999995E-2</v>
      </c>
      <c r="AB14" s="38">
        <f>IF('User Inputs'!$I$15="Yes",IF(AND(AB$5&gt;=YEAR('User Inputs'!$R$17),AB$5&lt;='User Inputs'!$R$23),'User Inputs'!$R$10,"-"),"-")</f>
        <v>8.7999999999999995E-2</v>
      </c>
      <c r="AC14" s="38">
        <f>IF('User Inputs'!$I$15="Yes",IF(AND(AC$5&gt;=YEAR('User Inputs'!$R$17),AC$5&lt;='User Inputs'!$R$23),'User Inputs'!$R$10,"-"),"-")</f>
        <v>8.7999999999999995E-2</v>
      </c>
      <c r="AD14" s="38">
        <f>IF('User Inputs'!$I$15="Yes",IF(AND(AD$5&gt;=YEAR('User Inputs'!$R$17),AD$5&lt;='User Inputs'!$R$23),'User Inputs'!$R$10,"-"),"-")</f>
        <v>8.7999999999999995E-2</v>
      </c>
      <c r="AE14" s="38">
        <f>IF('User Inputs'!$I$15="Yes",IF(AND(AE$5&gt;=YEAR('User Inputs'!$R$17),AE$5&lt;='User Inputs'!$R$23),'User Inputs'!$R$10,"-"),"-")</f>
        <v>8.7999999999999995E-2</v>
      </c>
      <c r="AF14" s="38">
        <f>IF('User Inputs'!$I$15="Yes",IF(AND(AF$5&gt;=YEAR('User Inputs'!$R$17),AF$5&lt;='User Inputs'!$R$23),'User Inputs'!$R$10,"-"),"-")</f>
        <v>8.7999999999999995E-2</v>
      </c>
      <c r="AG14" s="38">
        <f>IF('User Inputs'!$I$15="Yes",IF(AND(AG$5&gt;=YEAR('User Inputs'!$R$17),AG$5&lt;='User Inputs'!$R$23),'User Inputs'!$R$10,"-"),"-")</f>
        <v>8.7999999999999995E-2</v>
      </c>
      <c r="AH14" s="38">
        <f>IF('User Inputs'!$I$15="Yes",IF(AND(AH$5&gt;=YEAR('User Inputs'!$R$17),AH$5&lt;='User Inputs'!$R$23),'User Inputs'!$R$10,"-"),"-")</f>
        <v>8.7999999999999995E-2</v>
      </c>
      <c r="AI14" s="38" t="str">
        <f>IF('User Inputs'!$I$15="Yes",IF(AND(AI$5&gt;=YEAR('User Inputs'!$R$17),AI$5&lt;='User Inputs'!$R$23),'User Inputs'!$R$10,"-"),"-")</f>
        <v>-</v>
      </c>
      <c r="AJ14" s="38" t="str">
        <f>IF('User Inputs'!$I$15="Yes",IF(AND(AJ$5&gt;=YEAR('User Inputs'!$R$17),AJ$5&lt;='User Inputs'!$R$23),'User Inputs'!$R$10,"-"),"-")</f>
        <v>-</v>
      </c>
      <c r="AK14" s="38" t="str">
        <f>IF('User Inputs'!$I$15="Yes",IF(AND(AK$5&gt;=YEAR('User Inputs'!$R$17),AK$5&lt;='User Inputs'!$R$23),'User Inputs'!$R$10,"-"),"-")</f>
        <v>-</v>
      </c>
      <c r="AL14" s="38" t="str">
        <f>IF('User Inputs'!$I$15="Yes",IF(AND(AL$5&gt;=YEAR('User Inputs'!$R$17),AL$5&lt;='User Inputs'!$R$23),'User Inputs'!$R$10,"-"),"-")</f>
        <v>-</v>
      </c>
      <c r="AM14" s="38" t="str">
        <f>IF('User Inputs'!$I$15="Yes",IF(AND(AM$5&gt;=YEAR('User Inputs'!$R$17),AM$5&lt;='User Inputs'!$R$23),'User Inputs'!$R$10,"-"),"-")</f>
        <v>-</v>
      </c>
      <c r="AN14" s="38" t="str">
        <f>IF('User Inputs'!$I$15="Yes",IF(AND(AN$5&gt;=YEAR('User Inputs'!$R$17),AN$5&lt;='User Inputs'!$R$23),'User Inputs'!$R$10,"-"),"-")</f>
        <v>-</v>
      </c>
      <c r="AO14" s="38" t="str">
        <f>IF('User Inputs'!$I$15="Yes",IF(AND(AO$5&gt;=YEAR('User Inputs'!$R$17),AO$5&lt;='User Inputs'!$R$23),'User Inputs'!$R$10,"-"),"-")</f>
        <v>-</v>
      </c>
      <c r="AP14" s="38" t="str">
        <f>IF('User Inputs'!$I$15="Yes",IF(AND(AP$5&gt;=YEAR('User Inputs'!$R$17),AP$5&lt;='User Inputs'!$R$23),'User Inputs'!$R$10,"-"),"-")</f>
        <v>-</v>
      </c>
      <c r="AQ14" s="39" t="str">
        <f>IF('User Inputs'!$I$15="Yes",IF(AND(AQ$5&gt;=YEAR('User Inputs'!$R$17),AQ$5&lt;='User Inputs'!$R$23),'User Inputs'!$R$10,"-"),"-")</f>
        <v>-</v>
      </c>
    </row>
    <row r="15" spans="2:43" x14ac:dyDescent="0.25">
      <c r="E15" s="40" t="str">
        <f>'User Inputs'!$L$11</f>
        <v>Capacity Factor (%)</v>
      </c>
      <c r="F15" s="4"/>
      <c r="G15" s="4"/>
      <c r="H15" s="4"/>
      <c r="I15" s="4"/>
      <c r="J15" s="41">
        <f>IF('User Inputs'!$I$15="Yes",IF(AND(J$5&gt;=YEAR('User Inputs'!$R$17),J$5&lt;='User Inputs'!$R$23),'User Inputs'!$R$11,"-"),"-")</f>
        <v>0.13</v>
      </c>
      <c r="K15" s="41">
        <f>IF('User Inputs'!$I$15="Yes",IF(AND(K$5&gt;=YEAR('User Inputs'!$R$17),K$5&lt;='User Inputs'!$R$23),'User Inputs'!$R$11,"-"),"-")</f>
        <v>0.13</v>
      </c>
      <c r="L15" s="41">
        <f>IF('User Inputs'!$I$15="Yes",IF(AND(L$5&gt;=YEAR('User Inputs'!$R$17),L$5&lt;='User Inputs'!$R$23),'User Inputs'!$R$11,"-"),"-")</f>
        <v>0.13</v>
      </c>
      <c r="M15" s="41">
        <f>IF('User Inputs'!$I$15="Yes",IF(AND(M$5&gt;=YEAR('User Inputs'!$R$17),M$5&lt;='User Inputs'!$R$23),'User Inputs'!$R$11,"-"),"-")</f>
        <v>0.13</v>
      </c>
      <c r="N15" s="41">
        <f>IF('User Inputs'!$I$15="Yes",IF(AND(N$5&gt;=YEAR('User Inputs'!$R$17),N$5&lt;='User Inputs'!$R$23),'User Inputs'!$R$11,"-"),"-")</f>
        <v>0.13</v>
      </c>
      <c r="O15" s="41">
        <f>IF('User Inputs'!$I$15="Yes",IF(AND(O$5&gt;=YEAR('User Inputs'!$R$17),O$5&lt;='User Inputs'!$R$23),'User Inputs'!$R$11,"-"),"-")</f>
        <v>0.13</v>
      </c>
      <c r="P15" s="41">
        <f>IF('User Inputs'!$I$15="Yes",IF(AND(P$5&gt;=YEAR('User Inputs'!$R$17),P$5&lt;='User Inputs'!$R$23),'User Inputs'!$R$11,"-"),"-")</f>
        <v>0.13</v>
      </c>
      <c r="Q15" s="41">
        <f>IF('User Inputs'!$I$15="Yes",IF(AND(Q$5&gt;=YEAR('User Inputs'!$R$17),Q$5&lt;='User Inputs'!$R$23),'User Inputs'!$R$11,"-"),"-")</f>
        <v>0.13</v>
      </c>
      <c r="R15" s="41">
        <f>IF('User Inputs'!$I$15="Yes",IF(AND(R$5&gt;=YEAR('User Inputs'!$R$17),R$5&lt;='User Inputs'!$R$23),'User Inputs'!$R$11,"-"),"-")</f>
        <v>0.13</v>
      </c>
      <c r="S15" s="41">
        <f>IF('User Inputs'!$I$15="Yes",IF(AND(S$5&gt;=YEAR('User Inputs'!$R$17),S$5&lt;='User Inputs'!$R$23),'User Inputs'!$R$11,"-"),"-")</f>
        <v>0.13</v>
      </c>
      <c r="T15" s="41">
        <f>IF('User Inputs'!$I$15="Yes",IF(AND(T$5&gt;=YEAR('User Inputs'!$R$17),T$5&lt;='User Inputs'!$R$23),'User Inputs'!$R$11,"-"),"-")</f>
        <v>0.13</v>
      </c>
      <c r="U15" s="41">
        <f>IF('User Inputs'!$I$15="Yes",IF(AND(U$5&gt;=YEAR('User Inputs'!$R$17),U$5&lt;='User Inputs'!$R$23),'User Inputs'!$R$11,"-"),"-")</f>
        <v>0.13</v>
      </c>
      <c r="V15" s="41">
        <f>IF('User Inputs'!$I$15="Yes",IF(AND(V$5&gt;=YEAR('User Inputs'!$R$17),V$5&lt;='User Inputs'!$R$23),'User Inputs'!$R$11,"-"),"-")</f>
        <v>0.13</v>
      </c>
      <c r="W15" s="41">
        <f>IF('User Inputs'!$I$15="Yes",IF(AND(W$5&gt;=YEAR('User Inputs'!$R$17),W$5&lt;='User Inputs'!$R$23),'User Inputs'!$R$11,"-"),"-")</f>
        <v>0.13</v>
      </c>
      <c r="X15" s="41">
        <f>IF('User Inputs'!$I$15="Yes",IF(AND(X$5&gt;=YEAR('User Inputs'!$R$17),X$5&lt;='User Inputs'!$R$23),'User Inputs'!$R$11,"-"),"-")</f>
        <v>0.13</v>
      </c>
      <c r="Y15" s="41">
        <f>IF('User Inputs'!$I$15="Yes",IF(AND(Y$5&gt;=YEAR('User Inputs'!$R$17),Y$5&lt;='User Inputs'!$R$23),'User Inputs'!$R$11,"-"),"-")</f>
        <v>0.13</v>
      </c>
      <c r="Z15" s="41">
        <f>IF('User Inputs'!$I$15="Yes",IF(AND(Z$5&gt;=YEAR('User Inputs'!$R$17),Z$5&lt;='User Inputs'!$R$23),'User Inputs'!$R$11,"-"),"-")</f>
        <v>0.13</v>
      </c>
      <c r="AA15" s="41">
        <f>IF('User Inputs'!$I$15="Yes",IF(AND(AA$5&gt;=YEAR('User Inputs'!$R$17),AA$5&lt;='User Inputs'!$R$23),'User Inputs'!$R$11,"-"),"-")</f>
        <v>0.13</v>
      </c>
      <c r="AB15" s="41">
        <f>IF('User Inputs'!$I$15="Yes",IF(AND(AB$5&gt;=YEAR('User Inputs'!$R$17),AB$5&lt;='User Inputs'!$R$23),'User Inputs'!$R$11,"-"),"-")</f>
        <v>0.13</v>
      </c>
      <c r="AC15" s="41">
        <f>IF('User Inputs'!$I$15="Yes",IF(AND(AC$5&gt;=YEAR('User Inputs'!$R$17),AC$5&lt;='User Inputs'!$R$23),'User Inputs'!$R$11,"-"),"-")</f>
        <v>0.13</v>
      </c>
      <c r="AD15" s="41">
        <f>IF('User Inputs'!$I$15="Yes",IF(AND(AD$5&gt;=YEAR('User Inputs'!$R$17),AD$5&lt;='User Inputs'!$R$23),'User Inputs'!$R$11,"-"),"-")</f>
        <v>0.13</v>
      </c>
      <c r="AE15" s="41">
        <f>IF('User Inputs'!$I$15="Yes",IF(AND(AE$5&gt;=YEAR('User Inputs'!$R$17),AE$5&lt;='User Inputs'!$R$23),'User Inputs'!$R$11,"-"),"-")</f>
        <v>0.13</v>
      </c>
      <c r="AF15" s="41">
        <f>IF('User Inputs'!$I$15="Yes",IF(AND(AF$5&gt;=YEAR('User Inputs'!$R$17),AF$5&lt;='User Inputs'!$R$23),'User Inputs'!$R$11,"-"),"-")</f>
        <v>0.13</v>
      </c>
      <c r="AG15" s="41">
        <f>IF('User Inputs'!$I$15="Yes",IF(AND(AG$5&gt;=YEAR('User Inputs'!$R$17),AG$5&lt;='User Inputs'!$R$23),'User Inputs'!$R$11,"-"),"-")</f>
        <v>0.13</v>
      </c>
      <c r="AH15" s="41">
        <f>IF('User Inputs'!$I$15="Yes",IF(AND(AH$5&gt;=YEAR('User Inputs'!$R$17),AH$5&lt;='User Inputs'!$R$23),'User Inputs'!$R$11,"-"),"-")</f>
        <v>0.13</v>
      </c>
      <c r="AI15" s="41" t="str">
        <f>IF('User Inputs'!$I$15="Yes",IF(AND(AI$5&gt;=YEAR('User Inputs'!$R$17),AI$5&lt;='User Inputs'!$R$23),'User Inputs'!$R$11,"-"),"-")</f>
        <v>-</v>
      </c>
      <c r="AJ15" s="41" t="str">
        <f>IF('User Inputs'!$I$15="Yes",IF(AND(AJ$5&gt;=YEAR('User Inputs'!$R$17),AJ$5&lt;='User Inputs'!$R$23),'User Inputs'!$R$11,"-"),"-")</f>
        <v>-</v>
      </c>
      <c r="AK15" s="41" t="str">
        <f>IF('User Inputs'!$I$15="Yes",IF(AND(AK$5&gt;=YEAR('User Inputs'!$R$17),AK$5&lt;='User Inputs'!$R$23),'User Inputs'!$R$11,"-"),"-")</f>
        <v>-</v>
      </c>
      <c r="AL15" s="41" t="str">
        <f>IF('User Inputs'!$I$15="Yes",IF(AND(AL$5&gt;=YEAR('User Inputs'!$R$17),AL$5&lt;='User Inputs'!$R$23),'User Inputs'!$R$11,"-"),"-")</f>
        <v>-</v>
      </c>
      <c r="AM15" s="41" t="str">
        <f>IF('User Inputs'!$I$15="Yes",IF(AND(AM$5&gt;=YEAR('User Inputs'!$R$17),AM$5&lt;='User Inputs'!$R$23),'User Inputs'!$R$11,"-"),"-")</f>
        <v>-</v>
      </c>
      <c r="AN15" s="41" t="str">
        <f>IF('User Inputs'!$I$15="Yes",IF(AND(AN$5&gt;=YEAR('User Inputs'!$R$17),AN$5&lt;='User Inputs'!$R$23),'User Inputs'!$R$11,"-"),"-")</f>
        <v>-</v>
      </c>
      <c r="AO15" s="41" t="str">
        <f>IF('User Inputs'!$I$15="Yes",IF(AND(AO$5&gt;=YEAR('User Inputs'!$R$17),AO$5&lt;='User Inputs'!$R$23),'User Inputs'!$R$11,"-"),"-")</f>
        <v>-</v>
      </c>
      <c r="AP15" s="41" t="str">
        <f>IF('User Inputs'!$I$15="Yes",IF(AND(AP$5&gt;=YEAR('User Inputs'!$R$17),AP$5&lt;='User Inputs'!$R$23),'User Inputs'!$R$11,"-"),"-")</f>
        <v>-</v>
      </c>
      <c r="AQ15" s="42" t="str">
        <f>IF('User Inputs'!$I$15="Yes",IF(AND(AQ$5&gt;=YEAR('User Inputs'!$R$17),AQ$5&lt;='User Inputs'!$R$23),'User Inputs'!$R$11,"-"),"-")</f>
        <v>-</v>
      </c>
    </row>
    <row r="16" spans="2:43" x14ac:dyDescent="0.25">
      <c r="E16" s="40" t="s">
        <v>22</v>
      </c>
      <c r="F16" s="4"/>
      <c r="G16" s="4"/>
      <c r="H16" s="4"/>
      <c r="I16" s="4"/>
      <c r="J16" s="41">
        <f>IFERROR(IF(AND(J$5&gt;=YEAR('User Inputs'!$R$17),J$5&lt;='User Inputs'!$R$23),MIN((1-'User Inputs'!$R$14)^(I$8-'User Inputs'!$R$19),100%),"-"),"-")</f>
        <v>1</v>
      </c>
      <c r="K16" s="41">
        <f>IFERROR(IF(AND(K$5&gt;=YEAR('User Inputs'!$R$17),K$5&lt;='User Inputs'!$R$23),MIN((1-'User Inputs'!$R$14)^(J$8-'User Inputs'!$R$19),100%),"-"),"-")</f>
        <v>1</v>
      </c>
      <c r="L16" s="41">
        <f>IFERROR(IF(AND(L$5&gt;=YEAR('User Inputs'!$R$17),L$5&lt;='User Inputs'!$R$23),MIN((1-'User Inputs'!$R$14)^(K$8-'User Inputs'!$R$19),100%),"-"),"-")</f>
        <v>0.995</v>
      </c>
      <c r="M16" s="41">
        <f>IFERROR(IF(AND(M$5&gt;=YEAR('User Inputs'!$R$17),M$5&lt;='User Inputs'!$R$23),MIN((1-'User Inputs'!$R$14)^(L$8-'User Inputs'!$R$19),100%),"-"),"-")</f>
        <v>0.99002500000000004</v>
      </c>
      <c r="N16" s="41">
        <f>IFERROR(IF(AND(N$5&gt;=YEAR('User Inputs'!$R$17),N$5&lt;='User Inputs'!$R$23),MIN((1-'User Inputs'!$R$14)^(M$8-'User Inputs'!$R$19),100%),"-"),"-")</f>
        <v>0.98507487500000002</v>
      </c>
      <c r="O16" s="41">
        <f>IFERROR(IF(AND(O$5&gt;=YEAR('User Inputs'!$R$17),O$5&lt;='User Inputs'!$R$23),MIN((1-'User Inputs'!$R$14)^(N$8-'User Inputs'!$R$19),100%),"-"),"-")</f>
        <v>0.98014950062500006</v>
      </c>
      <c r="P16" s="41">
        <f>IFERROR(IF(AND(P$5&gt;=YEAR('User Inputs'!$R$17),P$5&lt;='User Inputs'!$R$23),MIN((1-'User Inputs'!$R$14)^(O$8-'User Inputs'!$R$19),100%),"-"),"-")</f>
        <v>0.97524875312187509</v>
      </c>
      <c r="Q16" s="41">
        <f>IFERROR(IF(AND(Q$5&gt;=YEAR('User Inputs'!$R$17),Q$5&lt;='User Inputs'!$R$23),MIN((1-'User Inputs'!$R$14)^(P$8-'User Inputs'!$R$19),100%),"-"),"-")</f>
        <v>0.97037250935626573</v>
      </c>
      <c r="R16" s="41">
        <f>IFERROR(IF(AND(R$5&gt;=YEAR('User Inputs'!$R$17),R$5&lt;='User Inputs'!$R$23),MIN((1-'User Inputs'!$R$14)^(Q$8-'User Inputs'!$R$19),100%),"-"),"-")</f>
        <v>0.96552064680948435</v>
      </c>
      <c r="S16" s="41">
        <f>IFERROR(IF(AND(S$5&gt;=YEAR('User Inputs'!$R$17),S$5&lt;='User Inputs'!$R$23),MIN((1-'User Inputs'!$R$14)^(R$8-'User Inputs'!$R$19),100%),"-"),"-")</f>
        <v>0.96069304357543694</v>
      </c>
      <c r="T16" s="41">
        <f>IFERROR(IF(AND(T$5&gt;=YEAR('User Inputs'!$R$17),T$5&lt;='User Inputs'!$R$23),MIN((1-'User Inputs'!$R$14)^(S$8-'User Inputs'!$R$19),100%),"-"),"-")</f>
        <v>0.95588957835755972</v>
      </c>
      <c r="U16" s="41">
        <f>IFERROR(IF(AND(U$5&gt;=YEAR('User Inputs'!$R$17),U$5&lt;='User Inputs'!$R$23),MIN((1-'User Inputs'!$R$14)^(T$8-'User Inputs'!$R$19),100%),"-"),"-")</f>
        <v>0.95111013046577197</v>
      </c>
      <c r="V16" s="41">
        <f>IFERROR(IF(AND(V$5&gt;=YEAR('User Inputs'!$R$17),V$5&lt;='User Inputs'!$R$23),MIN((1-'User Inputs'!$R$14)^(U$8-'User Inputs'!$R$19),100%),"-"),"-")</f>
        <v>0.94635457981344306</v>
      </c>
      <c r="W16" s="41">
        <f>IFERROR(IF(AND(W$5&gt;=YEAR('User Inputs'!$R$17),W$5&lt;='User Inputs'!$R$23),MIN((1-'User Inputs'!$R$14)^(V$8-'User Inputs'!$R$19),100%),"-"),"-")</f>
        <v>0.94162280691437594</v>
      </c>
      <c r="X16" s="41">
        <f>IFERROR(IF(AND(X$5&gt;=YEAR('User Inputs'!$R$17),X$5&lt;='User Inputs'!$R$23),MIN((1-'User Inputs'!$R$14)^(W$8-'User Inputs'!$R$19),100%),"-"),"-")</f>
        <v>0.93691469287980411</v>
      </c>
      <c r="Y16" s="41">
        <f>IFERROR(IF(AND(Y$5&gt;=YEAR('User Inputs'!$R$17),Y$5&lt;='User Inputs'!$R$23),MIN((1-'User Inputs'!$R$14)^(X$8-'User Inputs'!$R$19),100%),"-"),"-")</f>
        <v>0.93223011941540512</v>
      </c>
      <c r="Z16" s="41">
        <f>IFERROR(IF(AND(Z$5&gt;=YEAR('User Inputs'!$R$17),Z$5&lt;='User Inputs'!$R$23),MIN((1-'User Inputs'!$R$14)^(Y$8-'User Inputs'!$R$19),100%),"-"),"-")</f>
        <v>0.92756896881832807</v>
      </c>
      <c r="AA16" s="41">
        <f>IFERROR(IF(AND(AA$5&gt;=YEAR('User Inputs'!$R$17),AA$5&lt;='User Inputs'!$R$23),MIN((1-'User Inputs'!$R$14)^(Z$8-'User Inputs'!$R$19),100%),"-"),"-")</f>
        <v>0.92293112397423638</v>
      </c>
      <c r="AB16" s="41">
        <f>IFERROR(IF(AND(AB$5&gt;=YEAR('User Inputs'!$R$17),AB$5&lt;='User Inputs'!$R$23),MIN((1-'User Inputs'!$R$14)^(AA$8-'User Inputs'!$R$19),100%),"-"),"-")</f>
        <v>0.9183164683543652</v>
      </c>
      <c r="AC16" s="41">
        <f>IFERROR(IF(AND(AC$5&gt;=YEAR('User Inputs'!$R$17),AC$5&lt;='User Inputs'!$R$23),MIN((1-'User Inputs'!$R$14)^(AB$8-'User Inputs'!$R$19),100%),"-"),"-")</f>
        <v>0.91372488601259338</v>
      </c>
      <c r="AD16" s="41">
        <f>IFERROR(IF(AND(AD$5&gt;=YEAR('User Inputs'!$R$17),AD$5&lt;='User Inputs'!$R$23),MIN((1-'User Inputs'!$R$14)^(AC$8-'User Inputs'!$R$19),100%),"-"),"-")</f>
        <v>0.90915626158253038</v>
      </c>
      <c r="AE16" s="41">
        <f>IFERROR(IF(AND(AE$5&gt;=YEAR('User Inputs'!$R$17),AE$5&lt;='User Inputs'!$R$23),MIN((1-'User Inputs'!$R$14)^(AD$8-'User Inputs'!$R$19),100%),"-"),"-")</f>
        <v>0.90461048027461777</v>
      </c>
      <c r="AF16" s="41">
        <f>IFERROR(IF(AND(AF$5&gt;=YEAR('User Inputs'!$R$17),AF$5&lt;='User Inputs'!$R$23),MIN((1-'User Inputs'!$R$14)^(AE$8-'User Inputs'!$R$19),100%),"-"),"-")</f>
        <v>0.90008742787324469</v>
      </c>
      <c r="AG16" s="41">
        <f>IFERROR(IF(AND(AG$5&gt;=YEAR('User Inputs'!$R$17),AG$5&lt;='User Inputs'!$R$23),MIN((1-'User Inputs'!$R$14)^(AF$8-'User Inputs'!$R$19),100%),"-"),"-")</f>
        <v>0.89558699073387849</v>
      </c>
      <c r="AH16" s="41">
        <f>IFERROR(IF(AND(AH$5&gt;=YEAR('User Inputs'!$R$17),AH$5&lt;='User Inputs'!$R$23),MIN((1-'User Inputs'!$R$14)^(AG$8-'User Inputs'!$R$19),100%),"-"),"-")</f>
        <v>0.89110905578020905</v>
      </c>
      <c r="AI16" s="41" t="str">
        <f>IFERROR(IF(AND(AI$5&gt;=YEAR('User Inputs'!$R$17),AI$5&lt;='User Inputs'!$R$23),MIN((1-'User Inputs'!$R$14)^(AH$8-'User Inputs'!$R$19),100%),"-"),"-")</f>
        <v>-</v>
      </c>
      <c r="AJ16" s="41" t="str">
        <f>IFERROR(IF(AND(AJ$5&gt;=YEAR('User Inputs'!$R$17),AJ$5&lt;='User Inputs'!$R$23),MIN((1-'User Inputs'!$R$14)^(AI$8-'User Inputs'!$R$19),100%),"-"),"-")</f>
        <v>-</v>
      </c>
      <c r="AK16" s="41" t="str">
        <f>IFERROR(IF(AND(AK$5&gt;=YEAR('User Inputs'!$R$17),AK$5&lt;='User Inputs'!$R$23),MIN((1-'User Inputs'!$R$14)^(AJ$8-'User Inputs'!$R$19),100%),"-"),"-")</f>
        <v>-</v>
      </c>
      <c r="AL16" s="41" t="str">
        <f>IFERROR(IF(AND(AL$5&gt;=YEAR('User Inputs'!$R$17),AL$5&lt;='User Inputs'!$R$23),MIN((1-'User Inputs'!$R$14)^(AK$8-'User Inputs'!$R$19),100%),"-"),"-")</f>
        <v>-</v>
      </c>
      <c r="AM16" s="41" t="str">
        <f>IFERROR(IF(AND(AM$5&gt;=YEAR('User Inputs'!$R$17),AM$5&lt;='User Inputs'!$R$23),MIN((1-'User Inputs'!$R$14)^(AL$8-'User Inputs'!$R$19),100%),"-"),"-")</f>
        <v>-</v>
      </c>
      <c r="AN16" s="41" t="str">
        <f>IFERROR(IF(AND(AN$5&gt;=YEAR('User Inputs'!$R$17),AN$5&lt;='User Inputs'!$R$23),MIN((1-'User Inputs'!$R$14)^(AM$8-'User Inputs'!$R$19),100%),"-"),"-")</f>
        <v>-</v>
      </c>
      <c r="AO16" s="41" t="str">
        <f>IFERROR(IF(AND(AO$5&gt;=YEAR('User Inputs'!$R$17),AO$5&lt;='User Inputs'!$R$23),MIN((1-'User Inputs'!$R$14)^(AN$8-'User Inputs'!$R$19),100%),"-"),"-")</f>
        <v>-</v>
      </c>
      <c r="AP16" s="41" t="str">
        <f>IFERROR(IF(AND(AP$5&gt;=YEAR('User Inputs'!$R$17),AP$5&lt;='User Inputs'!$R$23),MIN((1-'User Inputs'!$R$14)^(AO$8-'User Inputs'!$R$19),100%),"-"),"-")</f>
        <v>-</v>
      </c>
      <c r="AQ16" s="42" t="str">
        <f>IFERROR(IF(AND(AQ$5&gt;=YEAR('User Inputs'!$R$17),AQ$5&lt;='User Inputs'!$R$23),MIN((1-'User Inputs'!$R$14)^(AP$8-'User Inputs'!$R$19),100%),"-"),"-")</f>
        <v>-</v>
      </c>
    </row>
    <row r="17" spans="5:43" x14ac:dyDescent="0.25">
      <c r="E17" s="43" t="s">
        <v>23</v>
      </c>
      <c r="F17" s="1"/>
      <c r="G17" s="1"/>
      <c r="H17" s="1"/>
      <c r="I17" s="4"/>
      <c r="J17" s="12">
        <f>J7</f>
        <v>1</v>
      </c>
      <c r="K17" s="12">
        <f t="shared" ref="K17:AQ17" si="3">K7</f>
        <v>1</v>
      </c>
      <c r="L17" s="12">
        <f t="shared" si="3"/>
        <v>1</v>
      </c>
      <c r="M17" s="12">
        <f t="shared" si="3"/>
        <v>1</v>
      </c>
      <c r="N17" s="12">
        <f t="shared" si="3"/>
        <v>1</v>
      </c>
      <c r="O17" s="12">
        <f t="shared" si="3"/>
        <v>1</v>
      </c>
      <c r="P17" s="12">
        <f t="shared" si="3"/>
        <v>1</v>
      </c>
      <c r="Q17" s="12">
        <f t="shared" si="3"/>
        <v>1</v>
      </c>
      <c r="R17" s="12">
        <f t="shared" si="3"/>
        <v>1</v>
      </c>
      <c r="S17" s="12">
        <f t="shared" si="3"/>
        <v>1</v>
      </c>
      <c r="T17" s="12">
        <f t="shared" si="3"/>
        <v>1</v>
      </c>
      <c r="U17" s="12">
        <f t="shared" si="3"/>
        <v>1</v>
      </c>
      <c r="V17" s="12">
        <f t="shared" si="3"/>
        <v>1</v>
      </c>
      <c r="W17" s="12">
        <f t="shared" si="3"/>
        <v>1</v>
      </c>
      <c r="X17" s="12">
        <f t="shared" si="3"/>
        <v>1</v>
      </c>
      <c r="Y17" s="12">
        <f t="shared" si="3"/>
        <v>1</v>
      </c>
      <c r="Z17" s="12">
        <f t="shared" si="3"/>
        <v>1</v>
      </c>
      <c r="AA17" s="12">
        <f t="shared" si="3"/>
        <v>1</v>
      </c>
      <c r="AB17" s="12">
        <f t="shared" si="3"/>
        <v>1</v>
      </c>
      <c r="AC17" s="12">
        <f t="shared" si="3"/>
        <v>1</v>
      </c>
      <c r="AD17" s="12">
        <f t="shared" si="3"/>
        <v>1</v>
      </c>
      <c r="AE17" s="12">
        <f t="shared" si="3"/>
        <v>1</v>
      </c>
      <c r="AF17" s="12">
        <f t="shared" si="3"/>
        <v>1</v>
      </c>
      <c r="AG17" s="12">
        <f t="shared" si="3"/>
        <v>1</v>
      </c>
      <c r="AH17" s="12">
        <f t="shared" si="3"/>
        <v>1</v>
      </c>
      <c r="AI17" s="12" t="str">
        <f t="shared" si="3"/>
        <v>-</v>
      </c>
      <c r="AJ17" s="12" t="str">
        <f t="shared" si="3"/>
        <v>-</v>
      </c>
      <c r="AK17" s="12" t="str">
        <f t="shared" si="3"/>
        <v>-</v>
      </c>
      <c r="AL17" s="12" t="str">
        <f t="shared" si="3"/>
        <v>-</v>
      </c>
      <c r="AM17" s="12" t="str">
        <f t="shared" si="3"/>
        <v>-</v>
      </c>
      <c r="AN17" s="12" t="str">
        <f t="shared" si="3"/>
        <v>-</v>
      </c>
      <c r="AO17" s="12" t="str">
        <f t="shared" si="3"/>
        <v>-</v>
      </c>
      <c r="AP17" s="12" t="str">
        <f t="shared" si="3"/>
        <v>-</v>
      </c>
      <c r="AQ17" s="44" t="str">
        <f t="shared" si="3"/>
        <v>-</v>
      </c>
    </row>
    <row r="18" spans="5:43" ht="15.75" thickBot="1" x14ac:dyDescent="0.3">
      <c r="E18" s="45" t="s">
        <v>34</v>
      </c>
      <c r="F18" s="14"/>
      <c r="G18" s="14"/>
      <c r="H18" s="14"/>
      <c r="I18" s="4"/>
      <c r="J18" s="15">
        <f t="shared" ref="J18:O18" si="4">IF(PRODUCT(J14:J17)*8760=0,"-",PRODUCT(J14:J17)*8760)</f>
        <v>100.2144</v>
      </c>
      <c r="K18" s="15">
        <f t="shared" si="4"/>
        <v>100.2144</v>
      </c>
      <c r="L18" s="15">
        <f t="shared" si="4"/>
        <v>99.713328000000004</v>
      </c>
      <c r="M18" s="15">
        <f t="shared" si="4"/>
        <v>99.214761359999997</v>
      </c>
      <c r="N18" s="15">
        <f t="shared" si="4"/>
        <v>98.718687553199999</v>
      </c>
      <c r="O18" s="15">
        <f t="shared" si="4"/>
        <v>98.225094115434004</v>
      </c>
      <c r="P18" s="15">
        <f t="shared" ref="P18:AQ18" si="5">IF(PRODUCT(P14:P17)*8760=0,"-",PRODUCT(P14:P17)*8760)</f>
        <v>97.733968644856844</v>
      </c>
      <c r="Q18" s="15">
        <f t="shared" si="5"/>
        <v>97.245298801632558</v>
      </c>
      <c r="R18" s="15">
        <f t="shared" si="5"/>
        <v>96.759072307624393</v>
      </c>
      <c r="S18" s="15">
        <f t="shared" si="5"/>
        <v>96.275276946086265</v>
      </c>
      <c r="T18" s="15">
        <f t="shared" si="5"/>
        <v>95.793900561355827</v>
      </c>
      <c r="U18" s="15">
        <f t="shared" si="5"/>
        <v>95.314931058549064</v>
      </c>
      <c r="V18" s="15">
        <f t="shared" si="5"/>
        <v>94.838356403256313</v>
      </c>
      <c r="W18" s="15">
        <f t="shared" si="5"/>
        <v>94.364164621240036</v>
      </c>
      <c r="X18" s="15">
        <f t="shared" si="5"/>
        <v>93.892343798133851</v>
      </c>
      <c r="Y18" s="15">
        <f t="shared" si="5"/>
        <v>93.422882079143179</v>
      </c>
      <c r="Z18" s="15">
        <f t="shared" si="5"/>
        <v>92.95576766874747</v>
      </c>
      <c r="AA18" s="15">
        <f t="shared" si="5"/>
        <v>92.490988830403708</v>
      </c>
      <c r="AB18" s="15">
        <f t="shared" si="5"/>
        <v>92.028533886251708</v>
      </c>
      <c r="AC18" s="15">
        <f t="shared" si="5"/>
        <v>91.568391216820444</v>
      </c>
      <c r="AD18" s="15">
        <f t="shared" si="5"/>
        <v>91.110549260736335</v>
      </c>
      <c r="AE18" s="15">
        <f t="shared" si="5"/>
        <v>90.654996514432653</v>
      </c>
      <c r="AF18" s="15">
        <f t="shared" si="5"/>
        <v>90.2017215318605</v>
      </c>
      <c r="AG18" s="15">
        <f t="shared" si="5"/>
        <v>89.750712924201196</v>
      </c>
      <c r="AH18" s="15">
        <f t="shared" si="5"/>
        <v>89.301959359580195</v>
      </c>
      <c r="AI18" s="15" t="str">
        <f t="shared" si="5"/>
        <v>-</v>
      </c>
      <c r="AJ18" s="15" t="str">
        <f t="shared" si="5"/>
        <v>-</v>
      </c>
      <c r="AK18" s="15" t="str">
        <f t="shared" si="5"/>
        <v>-</v>
      </c>
      <c r="AL18" s="15" t="str">
        <f t="shared" si="5"/>
        <v>-</v>
      </c>
      <c r="AM18" s="15" t="str">
        <f t="shared" si="5"/>
        <v>-</v>
      </c>
      <c r="AN18" s="15" t="str">
        <f t="shared" si="5"/>
        <v>-</v>
      </c>
      <c r="AO18" s="15" t="str">
        <f t="shared" si="5"/>
        <v>-</v>
      </c>
      <c r="AP18" s="15" t="str">
        <f t="shared" si="5"/>
        <v>-</v>
      </c>
      <c r="AQ18" s="46" t="str">
        <f t="shared" si="5"/>
        <v>-</v>
      </c>
    </row>
    <row r="19" spans="5:43" x14ac:dyDescent="0.25">
      <c r="E19" s="19"/>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20"/>
    </row>
    <row r="20" spans="5:43" x14ac:dyDescent="0.25">
      <c r="E20" s="1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20"/>
    </row>
    <row r="21" spans="5:43" x14ac:dyDescent="0.25">
      <c r="E21" s="36" t="str">
        <f>'User Inputs'!$L$26</f>
        <v>Renewable Energy Credit ("REC") Purchase(s)</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37"/>
    </row>
    <row r="22" spans="5:43" x14ac:dyDescent="0.25">
      <c r="E22" s="19"/>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20"/>
    </row>
    <row r="23" spans="5:43" x14ac:dyDescent="0.25">
      <c r="E23" s="19" t="s">
        <v>24</v>
      </c>
      <c r="F23" s="4"/>
      <c r="G23" s="4"/>
      <c r="H23" s="4"/>
      <c r="I23" s="4"/>
      <c r="J23" s="16" t="str">
        <f>IF(IF('User Inputs'!$I$17="Yes",SUMIFS('User Inputs'!$N$31:$R$31,'User Inputs'!$N$30:$R$30,J$5)+SUMIFS('User Inputs'!$N$34:$R$34,'User Inputs'!$N$33:$R$33,J$5)+SUMIFS('User Inputs'!$N$37:$R$37,'User Inputs'!$N$36:$R$36,J$5)+SUMIFS('User Inputs'!$N$40:$R$40,'User Inputs'!$N$39:$R$39,J$5)+SUMIFS('User Inputs'!$N$43:$R$43,'User Inputs'!$N$42:$R$42,J$5),"-")=0,"-",IF('User Inputs'!$I$17="Yes",SUMIFS('User Inputs'!$N$31:$R$31,'User Inputs'!$N$30:$R$30,J$5)+SUMIFS('User Inputs'!$N$34:$R$34,'User Inputs'!$N$33:$R$33,J$5)+SUMIFS('User Inputs'!$N$37:$R$37,'User Inputs'!$N$36:$R$36,J$5)+SUMIFS('User Inputs'!$N$40:$R$40,'User Inputs'!$N$39:$R$39,J$5)+SUMIFS('User Inputs'!$N$43:$R$43,'User Inputs'!$N$42:$R$42,J$5),"-"))</f>
        <v>-</v>
      </c>
      <c r="K23" s="16" t="str">
        <f>IF(IF('User Inputs'!$I$17="Yes",SUMIFS('User Inputs'!$N$31:$R$31,'User Inputs'!$N$30:$R$30,K$5)+SUMIFS('User Inputs'!$N$34:$R$34,'User Inputs'!$N$33:$R$33,K$5)+SUMIFS('User Inputs'!$N$37:$R$37,'User Inputs'!$N$36:$R$36,K$5)+SUMIFS('User Inputs'!$N$40:$R$40,'User Inputs'!$N$39:$R$39,K$5)+SUMIFS('User Inputs'!$N$43:$R$43,'User Inputs'!$N$42:$R$42,K$5),"-")=0,"-",IF('User Inputs'!$I$17="Yes",SUMIFS('User Inputs'!$N$31:$R$31,'User Inputs'!$N$30:$R$30,K$5)+SUMIFS('User Inputs'!$N$34:$R$34,'User Inputs'!$N$33:$R$33,K$5)+SUMIFS('User Inputs'!$N$37:$R$37,'User Inputs'!$N$36:$R$36,K$5)+SUMIFS('User Inputs'!$N$40:$R$40,'User Inputs'!$N$39:$R$39,K$5)+SUMIFS('User Inputs'!$N$43:$R$43,'User Inputs'!$N$42:$R$42,K$5),"-"))</f>
        <v>-</v>
      </c>
      <c r="L23" s="16" t="str">
        <f>IF(IF('User Inputs'!$I$17="Yes",SUMIFS('User Inputs'!$N$31:$R$31,'User Inputs'!$N$30:$R$30,L$5)+SUMIFS('User Inputs'!$N$34:$R$34,'User Inputs'!$N$33:$R$33,L$5)+SUMIFS('User Inputs'!$N$37:$R$37,'User Inputs'!$N$36:$R$36,L$5)+SUMIFS('User Inputs'!$N$40:$R$40,'User Inputs'!$N$39:$R$39,L$5)+SUMIFS('User Inputs'!$N$43:$R$43,'User Inputs'!$N$42:$R$42,L$5),"-")=0,"-",IF('User Inputs'!$I$17="Yes",SUMIFS('User Inputs'!$N$31:$R$31,'User Inputs'!$N$30:$R$30,L$5)+SUMIFS('User Inputs'!$N$34:$R$34,'User Inputs'!$N$33:$R$33,L$5)+SUMIFS('User Inputs'!$N$37:$R$37,'User Inputs'!$N$36:$R$36,L$5)+SUMIFS('User Inputs'!$N$40:$R$40,'User Inputs'!$N$39:$R$39,L$5)+SUMIFS('User Inputs'!$N$43:$R$43,'User Inputs'!$N$42:$R$42,L$5),"-"))</f>
        <v>-</v>
      </c>
      <c r="M23" s="16" t="str">
        <f>IF(IF('User Inputs'!$I$17="Yes",SUMIFS('User Inputs'!$N$31:$R$31,'User Inputs'!$N$30:$R$30,M$5)+SUMIFS('User Inputs'!$N$34:$R$34,'User Inputs'!$N$33:$R$33,M$5)+SUMIFS('User Inputs'!$N$37:$R$37,'User Inputs'!$N$36:$R$36,M$5)+SUMIFS('User Inputs'!$N$40:$R$40,'User Inputs'!$N$39:$R$39,M$5)+SUMIFS('User Inputs'!$N$43:$R$43,'User Inputs'!$N$42:$R$42,M$5),"-")=0,"-",IF('User Inputs'!$I$17="Yes",SUMIFS('User Inputs'!$N$31:$R$31,'User Inputs'!$N$30:$R$30,M$5)+SUMIFS('User Inputs'!$N$34:$R$34,'User Inputs'!$N$33:$R$33,M$5)+SUMIFS('User Inputs'!$N$37:$R$37,'User Inputs'!$N$36:$R$36,M$5)+SUMIFS('User Inputs'!$N$40:$R$40,'User Inputs'!$N$39:$R$39,M$5)+SUMIFS('User Inputs'!$N$43:$R$43,'User Inputs'!$N$42:$R$42,M$5),"-"))</f>
        <v>-</v>
      </c>
      <c r="N23" s="16" t="str">
        <f>IF(IF('User Inputs'!$I$17="Yes",SUMIFS('User Inputs'!$N$31:$R$31,'User Inputs'!$N$30:$R$30,N$5)+SUMIFS('User Inputs'!$N$34:$R$34,'User Inputs'!$N$33:$R$33,N$5)+SUMIFS('User Inputs'!$N$37:$R$37,'User Inputs'!$N$36:$R$36,N$5)+SUMIFS('User Inputs'!$N$40:$R$40,'User Inputs'!$N$39:$R$39,N$5)+SUMIFS('User Inputs'!$N$43:$R$43,'User Inputs'!$N$42:$R$42,N$5),"-")=0,"-",IF('User Inputs'!$I$17="Yes",SUMIFS('User Inputs'!$N$31:$R$31,'User Inputs'!$N$30:$R$30,N$5)+SUMIFS('User Inputs'!$N$34:$R$34,'User Inputs'!$N$33:$R$33,N$5)+SUMIFS('User Inputs'!$N$37:$R$37,'User Inputs'!$N$36:$R$36,N$5)+SUMIFS('User Inputs'!$N$40:$R$40,'User Inputs'!$N$39:$R$39,N$5)+SUMIFS('User Inputs'!$N$43:$R$43,'User Inputs'!$N$42:$R$42,N$5),"-"))</f>
        <v>-</v>
      </c>
      <c r="O23" s="16" t="str">
        <f>IF(IF('User Inputs'!$I$17="Yes",SUMIFS('User Inputs'!$N$31:$R$31,'User Inputs'!$N$30:$R$30,O$5)+SUMIFS('User Inputs'!$N$34:$R$34,'User Inputs'!$N$33:$R$33,O$5)+SUMIFS('User Inputs'!$N$37:$R$37,'User Inputs'!$N$36:$R$36,O$5)+SUMIFS('User Inputs'!$N$40:$R$40,'User Inputs'!$N$39:$R$39,O$5)+SUMIFS('User Inputs'!$N$43:$R$43,'User Inputs'!$N$42:$R$42,O$5),"-")=0,"-",IF('User Inputs'!$I$17="Yes",SUMIFS('User Inputs'!$N$31:$R$31,'User Inputs'!$N$30:$R$30,O$5)+SUMIFS('User Inputs'!$N$34:$R$34,'User Inputs'!$N$33:$R$33,O$5)+SUMIFS('User Inputs'!$N$37:$R$37,'User Inputs'!$N$36:$R$36,O$5)+SUMIFS('User Inputs'!$N$40:$R$40,'User Inputs'!$N$39:$R$39,O$5)+SUMIFS('User Inputs'!$N$43:$R$43,'User Inputs'!$N$42:$R$42,O$5),"-"))</f>
        <v>-</v>
      </c>
      <c r="P23" s="16" t="str">
        <f>IF(IF('User Inputs'!$I$17="Yes",SUMIFS('User Inputs'!$N$31:$R$31,'User Inputs'!$N$30:$R$30,P$5)+SUMIFS('User Inputs'!$N$34:$R$34,'User Inputs'!$N$33:$R$33,P$5)+SUMIFS('User Inputs'!$N$37:$R$37,'User Inputs'!$N$36:$R$36,P$5)+SUMIFS('User Inputs'!$N$40:$R$40,'User Inputs'!$N$39:$R$39,P$5)+SUMIFS('User Inputs'!$N$43:$R$43,'User Inputs'!$N$42:$R$42,P$5),"-")=0,"-",IF('User Inputs'!$I$17="Yes",SUMIFS('User Inputs'!$N$31:$R$31,'User Inputs'!$N$30:$R$30,P$5)+SUMIFS('User Inputs'!$N$34:$R$34,'User Inputs'!$N$33:$R$33,P$5)+SUMIFS('User Inputs'!$N$37:$R$37,'User Inputs'!$N$36:$R$36,P$5)+SUMIFS('User Inputs'!$N$40:$R$40,'User Inputs'!$N$39:$R$39,P$5)+SUMIFS('User Inputs'!$N$43:$R$43,'User Inputs'!$N$42:$R$42,P$5),"-"))</f>
        <v>-</v>
      </c>
      <c r="Q23" s="16" t="str">
        <f>IF(IF('User Inputs'!$I$17="Yes",SUMIFS('User Inputs'!$N$31:$R$31,'User Inputs'!$N$30:$R$30,Q$5)+SUMIFS('User Inputs'!$N$34:$R$34,'User Inputs'!$N$33:$R$33,Q$5)+SUMIFS('User Inputs'!$N$37:$R$37,'User Inputs'!$N$36:$R$36,Q$5)+SUMIFS('User Inputs'!$N$40:$R$40,'User Inputs'!$N$39:$R$39,Q$5)+SUMIFS('User Inputs'!$N$43:$R$43,'User Inputs'!$N$42:$R$42,Q$5),"-")=0,"-",IF('User Inputs'!$I$17="Yes",SUMIFS('User Inputs'!$N$31:$R$31,'User Inputs'!$N$30:$R$30,Q$5)+SUMIFS('User Inputs'!$N$34:$R$34,'User Inputs'!$N$33:$R$33,Q$5)+SUMIFS('User Inputs'!$N$37:$R$37,'User Inputs'!$N$36:$R$36,Q$5)+SUMIFS('User Inputs'!$N$40:$R$40,'User Inputs'!$N$39:$R$39,Q$5)+SUMIFS('User Inputs'!$N$43:$R$43,'User Inputs'!$N$42:$R$42,Q$5),"-"))</f>
        <v>-</v>
      </c>
      <c r="R23" s="16" t="str">
        <f>IF(IF('User Inputs'!$I$17="Yes",SUMIFS('User Inputs'!$N$31:$R$31,'User Inputs'!$N$30:$R$30,R$5)+SUMIFS('User Inputs'!$N$34:$R$34,'User Inputs'!$N$33:$R$33,R$5)+SUMIFS('User Inputs'!$N$37:$R$37,'User Inputs'!$N$36:$R$36,R$5)+SUMIFS('User Inputs'!$N$40:$R$40,'User Inputs'!$N$39:$R$39,R$5)+SUMIFS('User Inputs'!$N$43:$R$43,'User Inputs'!$N$42:$R$42,R$5),"-")=0,"-",IF('User Inputs'!$I$17="Yes",SUMIFS('User Inputs'!$N$31:$R$31,'User Inputs'!$N$30:$R$30,R$5)+SUMIFS('User Inputs'!$N$34:$R$34,'User Inputs'!$N$33:$R$33,R$5)+SUMIFS('User Inputs'!$N$37:$R$37,'User Inputs'!$N$36:$R$36,R$5)+SUMIFS('User Inputs'!$N$40:$R$40,'User Inputs'!$N$39:$R$39,R$5)+SUMIFS('User Inputs'!$N$43:$R$43,'User Inputs'!$N$42:$R$42,R$5),"-"))</f>
        <v>-</v>
      </c>
      <c r="S23" s="16" t="str">
        <f>IF(IF('User Inputs'!$I$17="Yes",SUMIFS('User Inputs'!$N$31:$R$31,'User Inputs'!$N$30:$R$30,S$5)+SUMIFS('User Inputs'!$N$34:$R$34,'User Inputs'!$N$33:$R$33,S$5)+SUMIFS('User Inputs'!$N$37:$R$37,'User Inputs'!$N$36:$R$36,S$5)+SUMIFS('User Inputs'!$N$40:$R$40,'User Inputs'!$N$39:$R$39,S$5)+SUMIFS('User Inputs'!$N$43:$R$43,'User Inputs'!$N$42:$R$42,S$5),"-")=0,"-",IF('User Inputs'!$I$17="Yes",SUMIFS('User Inputs'!$N$31:$R$31,'User Inputs'!$N$30:$R$30,S$5)+SUMIFS('User Inputs'!$N$34:$R$34,'User Inputs'!$N$33:$R$33,S$5)+SUMIFS('User Inputs'!$N$37:$R$37,'User Inputs'!$N$36:$R$36,S$5)+SUMIFS('User Inputs'!$N$40:$R$40,'User Inputs'!$N$39:$R$39,S$5)+SUMIFS('User Inputs'!$N$43:$R$43,'User Inputs'!$N$42:$R$42,S$5),"-"))</f>
        <v>-</v>
      </c>
      <c r="T23" s="16" t="str">
        <f>IF(IF('User Inputs'!$I$17="Yes",SUMIFS('User Inputs'!$N$31:$R$31,'User Inputs'!$N$30:$R$30,T$5)+SUMIFS('User Inputs'!$N$34:$R$34,'User Inputs'!$N$33:$R$33,T$5)+SUMIFS('User Inputs'!$N$37:$R$37,'User Inputs'!$N$36:$R$36,T$5)+SUMIFS('User Inputs'!$N$40:$R$40,'User Inputs'!$N$39:$R$39,T$5)+SUMIFS('User Inputs'!$N$43:$R$43,'User Inputs'!$N$42:$R$42,T$5),"-")=0,"-",IF('User Inputs'!$I$17="Yes",SUMIFS('User Inputs'!$N$31:$R$31,'User Inputs'!$N$30:$R$30,T$5)+SUMIFS('User Inputs'!$N$34:$R$34,'User Inputs'!$N$33:$R$33,T$5)+SUMIFS('User Inputs'!$N$37:$R$37,'User Inputs'!$N$36:$R$36,T$5)+SUMIFS('User Inputs'!$N$40:$R$40,'User Inputs'!$N$39:$R$39,T$5)+SUMIFS('User Inputs'!$N$43:$R$43,'User Inputs'!$N$42:$R$42,T$5),"-"))</f>
        <v>-</v>
      </c>
      <c r="U23" s="16" t="str">
        <f>IF(IF('User Inputs'!$I$17="Yes",SUMIFS('User Inputs'!$N$31:$R$31,'User Inputs'!$N$30:$R$30,U$5)+SUMIFS('User Inputs'!$N$34:$R$34,'User Inputs'!$N$33:$R$33,U$5)+SUMIFS('User Inputs'!$N$37:$R$37,'User Inputs'!$N$36:$R$36,U$5)+SUMIFS('User Inputs'!$N$40:$R$40,'User Inputs'!$N$39:$R$39,U$5)+SUMIFS('User Inputs'!$N$43:$R$43,'User Inputs'!$N$42:$R$42,U$5),"-")=0,"-",IF('User Inputs'!$I$17="Yes",SUMIFS('User Inputs'!$N$31:$R$31,'User Inputs'!$N$30:$R$30,U$5)+SUMIFS('User Inputs'!$N$34:$R$34,'User Inputs'!$N$33:$R$33,U$5)+SUMIFS('User Inputs'!$N$37:$R$37,'User Inputs'!$N$36:$R$36,U$5)+SUMIFS('User Inputs'!$N$40:$R$40,'User Inputs'!$N$39:$R$39,U$5)+SUMIFS('User Inputs'!$N$43:$R$43,'User Inputs'!$N$42:$R$42,U$5),"-"))</f>
        <v>-</v>
      </c>
      <c r="V23" s="16" t="str">
        <f>IF(IF('User Inputs'!$I$17="Yes",SUMIFS('User Inputs'!$N$31:$R$31,'User Inputs'!$N$30:$R$30,V$5)+SUMIFS('User Inputs'!$N$34:$R$34,'User Inputs'!$N$33:$R$33,V$5)+SUMIFS('User Inputs'!$N$37:$R$37,'User Inputs'!$N$36:$R$36,V$5)+SUMIFS('User Inputs'!$N$40:$R$40,'User Inputs'!$N$39:$R$39,V$5)+SUMIFS('User Inputs'!$N$43:$R$43,'User Inputs'!$N$42:$R$42,V$5),"-")=0,"-",IF('User Inputs'!$I$17="Yes",SUMIFS('User Inputs'!$N$31:$R$31,'User Inputs'!$N$30:$R$30,V$5)+SUMIFS('User Inputs'!$N$34:$R$34,'User Inputs'!$N$33:$R$33,V$5)+SUMIFS('User Inputs'!$N$37:$R$37,'User Inputs'!$N$36:$R$36,V$5)+SUMIFS('User Inputs'!$N$40:$R$40,'User Inputs'!$N$39:$R$39,V$5)+SUMIFS('User Inputs'!$N$43:$R$43,'User Inputs'!$N$42:$R$42,V$5),"-"))</f>
        <v>-</v>
      </c>
      <c r="W23" s="16" t="str">
        <f>IF(IF('User Inputs'!$I$17="Yes",SUMIFS('User Inputs'!$N$31:$R$31,'User Inputs'!$N$30:$R$30,W$5)+SUMIFS('User Inputs'!$N$34:$R$34,'User Inputs'!$N$33:$R$33,W$5)+SUMIFS('User Inputs'!$N$37:$R$37,'User Inputs'!$N$36:$R$36,W$5)+SUMIFS('User Inputs'!$N$40:$R$40,'User Inputs'!$N$39:$R$39,W$5)+SUMIFS('User Inputs'!$N$43:$R$43,'User Inputs'!$N$42:$R$42,W$5),"-")=0,"-",IF('User Inputs'!$I$17="Yes",SUMIFS('User Inputs'!$N$31:$R$31,'User Inputs'!$N$30:$R$30,W$5)+SUMIFS('User Inputs'!$N$34:$R$34,'User Inputs'!$N$33:$R$33,W$5)+SUMIFS('User Inputs'!$N$37:$R$37,'User Inputs'!$N$36:$R$36,W$5)+SUMIFS('User Inputs'!$N$40:$R$40,'User Inputs'!$N$39:$R$39,W$5)+SUMIFS('User Inputs'!$N$43:$R$43,'User Inputs'!$N$42:$R$42,W$5),"-"))</f>
        <v>-</v>
      </c>
      <c r="X23" s="16" t="str">
        <f>IF(IF('User Inputs'!$I$17="Yes",SUMIFS('User Inputs'!$N$31:$R$31,'User Inputs'!$N$30:$R$30,X$5)+SUMIFS('User Inputs'!$N$34:$R$34,'User Inputs'!$N$33:$R$33,X$5)+SUMIFS('User Inputs'!$N$37:$R$37,'User Inputs'!$N$36:$R$36,X$5)+SUMIFS('User Inputs'!$N$40:$R$40,'User Inputs'!$N$39:$R$39,X$5)+SUMIFS('User Inputs'!$N$43:$R$43,'User Inputs'!$N$42:$R$42,X$5),"-")=0,"-",IF('User Inputs'!$I$17="Yes",SUMIFS('User Inputs'!$N$31:$R$31,'User Inputs'!$N$30:$R$30,X$5)+SUMIFS('User Inputs'!$N$34:$R$34,'User Inputs'!$N$33:$R$33,X$5)+SUMIFS('User Inputs'!$N$37:$R$37,'User Inputs'!$N$36:$R$36,X$5)+SUMIFS('User Inputs'!$N$40:$R$40,'User Inputs'!$N$39:$R$39,X$5)+SUMIFS('User Inputs'!$N$43:$R$43,'User Inputs'!$N$42:$R$42,X$5),"-"))</f>
        <v>-</v>
      </c>
      <c r="Y23" s="16" t="str">
        <f>IF(IF('User Inputs'!$I$17="Yes",SUMIFS('User Inputs'!$N$31:$R$31,'User Inputs'!$N$30:$R$30,Y$5)+SUMIFS('User Inputs'!$N$34:$R$34,'User Inputs'!$N$33:$R$33,Y$5)+SUMIFS('User Inputs'!$N$37:$R$37,'User Inputs'!$N$36:$R$36,Y$5)+SUMIFS('User Inputs'!$N$40:$R$40,'User Inputs'!$N$39:$R$39,Y$5)+SUMIFS('User Inputs'!$N$43:$R$43,'User Inputs'!$N$42:$R$42,Y$5),"-")=0,"-",IF('User Inputs'!$I$17="Yes",SUMIFS('User Inputs'!$N$31:$R$31,'User Inputs'!$N$30:$R$30,Y$5)+SUMIFS('User Inputs'!$N$34:$R$34,'User Inputs'!$N$33:$R$33,Y$5)+SUMIFS('User Inputs'!$N$37:$R$37,'User Inputs'!$N$36:$R$36,Y$5)+SUMIFS('User Inputs'!$N$40:$R$40,'User Inputs'!$N$39:$R$39,Y$5)+SUMIFS('User Inputs'!$N$43:$R$43,'User Inputs'!$N$42:$R$42,Y$5),"-"))</f>
        <v>-</v>
      </c>
      <c r="Z23" s="16" t="str">
        <f>IF(IF('User Inputs'!$I$17="Yes",SUMIFS('User Inputs'!$N$31:$R$31,'User Inputs'!$N$30:$R$30,Z$5)+SUMIFS('User Inputs'!$N$34:$R$34,'User Inputs'!$N$33:$R$33,Z$5)+SUMIFS('User Inputs'!$N$37:$R$37,'User Inputs'!$N$36:$R$36,Z$5)+SUMIFS('User Inputs'!$N$40:$R$40,'User Inputs'!$N$39:$R$39,Z$5)+SUMIFS('User Inputs'!$N$43:$R$43,'User Inputs'!$N$42:$R$42,Z$5),"-")=0,"-",IF('User Inputs'!$I$17="Yes",SUMIFS('User Inputs'!$N$31:$R$31,'User Inputs'!$N$30:$R$30,Z$5)+SUMIFS('User Inputs'!$N$34:$R$34,'User Inputs'!$N$33:$R$33,Z$5)+SUMIFS('User Inputs'!$N$37:$R$37,'User Inputs'!$N$36:$R$36,Z$5)+SUMIFS('User Inputs'!$N$40:$R$40,'User Inputs'!$N$39:$R$39,Z$5)+SUMIFS('User Inputs'!$N$43:$R$43,'User Inputs'!$N$42:$R$42,Z$5),"-"))</f>
        <v>-</v>
      </c>
      <c r="AA23" s="16" t="str">
        <f>IF(IF('User Inputs'!$I$17="Yes",SUMIFS('User Inputs'!$N$31:$R$31,'User Inputs'!$N$30:$R$30,AA$5)+SUMIFS('User Inputs'!$N$34:$R$34,'User Inputs'!$N$33:$R$33,AA$5)+SUMIFS('User Inputs'!$N$37:$R$37,'User Inputs'!$N$36:$R$36,AA$5)+SUMIFS('User Inputs'!$N$40:$R$40,'User Inputs'!$N$39:$R$39,AA$5)+SUMIFS('User Inputs'!$N$43:$R$43,'User Inputs'!$N$42:$R$42,AA$5),"-")=0,"-",IF('User Inputs'!$I$17="Yes",SUMIFS('User Inputs'!$N$31:$R$31,'User Inputs'!$N$30:$R$30,AA$5)+SUMIFS('User Inputs'!$N$34:$R$34,'User Inputs'!$N$33:$R$33,AA$5)+SUMIFS('User Inputs'!$N$37:$R$37,'User Inputs'!$N$36:$R$36,AA$5)+SUMIFS('User Inputs'!$N$40:$R$40,'User Inputs'!$N$39:$R$39,AA$5)+SUMIFS('User Inputs'!$N$43:$R$43,'User Inputs'!$N$42:$R$42,AA$5),"-"))</f>
        <v>-</v>
      </c>
      <c r="AB23" s="16" t="str">
        <f>IF(IF('User Inputs'!$I$17="Yes",SUMIFS('User Inputs'!$N$31:$R$31,'User Inputs'!$N$30:$R$30,AB$5)+SUMIFS('User Inputs'!$N$34:$R$34,'User Inputs'!$N$33:$R$33,AB$5)+SUMIFS('User Inputs'!$N$37:$R$37,'User Inputs'!$N$36:$R$36,AB$5)+SUMIFS('User Inputs'!$N$40:$R$40,'User Inputs'!$N$39:$R$39,AB$5)+SUMIFS('User Inputs'!$N$43:$R$43,'User Inputs'!$N$42:$R$42,AB$5),"-")=0,"-",IF('User Inputs'!$I$17="Yes",SUMIFS('User Inputs'!$N$31:$R$31,'User Inputs'!$N$30:$R$30,AB$5)+SUMIFS('User Inputs'!$N$34:$R$34,'User Inputs'!$N$33:$R$33,AB$5)+SUMIFS('User Inputs'!$N$37:$R$37,'User Inputs'!$N$36:$R$36,AB$5)+SUMIFS('User Inputs'!$N$40:$R$40,'User Inputs'!$N$39:$R$39,AB$5)+SUMIFS('User Inputs'!$N$43:$R$43,'User Inputs'!$N$42:$R$42,AB$5),"-"))</f>
        <v>-</v>
      </c>
      <c r="AC23" s="16" t="str">
        <f>IF(IF('User Inputs'!$I$17="Yes",SUMIFS('User Inputs'!$N$31:$R$31,'User Inputs'!$N$30:$R$30,AC$5)+SUMIFS('User Inputs'!$N$34:$R$34,'User Inputs'!$N$33:$R$33,AC$5)+SUMIFS('User Inputs'!$N$37:$R$37,'User Inputs'!$N$36:$R$36,AC$5)+SUMIFS('User Inputs'!$N$40:$R$40,'User Inputs'!$N$39:$R$39,AC$5)+SUMIFS('User Inputs'!$N$43:$R$43,'User Inputs'!$N$42:$R$42,AC$5),"-")=0,"-",IF('User Inputs'!$I$17="Yes",SUMIFS('User Inputs'!$N$31:$R$31,'User Inputs'!$N$30:$R$30,AC$5)+SUMIFS('User Inputs'!$N$34:$R$34,'User Inputs'!$N$33:$R$33,AC$5)+SUMIFS('User Inputs'!$N$37:$R$37,'User Inputs'!$N$36:$R$36,AC$5)+SUMIFS('User Inputs'!$N$40:$R$40,'User Inputs'!$N$39:$R$39,AC$5)+SUMIFS('User Inputs'!$N$43:$R$43,'User Inputs'!$N$42:$R$42,AC$5),"-"))</f>
        <v>-</v>
      </c>
      <c r="AD23" s="16" t="str">
        <f>IF(IF('User Inputs'!$I$17="Yes",SUMIFS('User Inputs'!$N$31:$R$31,'User Inputs'!$N$30:$R$30,AD$5)+SUMIFS('User Inputs'!$N$34:$R$34,'User Inputs'!$N$33:$R$33,AD$5)+SUMIFS('User Inputs'!$N$37:$R$37,'User Inputs'!$N$36:$R$36,AD$5)+SUMIFS('User Inputs'!$N$40:$R$40,'User Inputs'!$N$39:$R$39,AD$5)+SUMIFS('User Inputs'!$N$43:$R$43,'User Inputs'!$N$42:$R$42,AD$5),"-")=0,"-",IF('User Inputs'!$I$17="Yes",SUMIFS('User Inputs'!$N$31:$R$31,'User Inputs'!$N$30:$R$30,AD$5)+SUMIFS('User Inputs'!$N$34:$R$34,'User Inputs'!$N$33:$R$33,AD$5)+SUMIFS('User Inputs'!$N$37:$R$37,'User Inputs'!$N$36:$R$36,AD$5)+SUMIFS('User Inputs'!$N$40:$R$40,'User Inputs'!$N$39:$R$39,AD$5)+SUMIFS('User Inputs'!$N$43:$R$43,'User Inputs'!$N$42:$R$42,AD$5),"-"))</f>
        <v>-</v>
      </c>
      <c r="AE23" s="16" t="str">
        <f>IF(IF('User Inputs'!$I$17="Yes",SUMIFS('User Inputs'!$N$31:$R$31,'User Inputs'!$N$30:$R$30,AE$5)+SUMIFS('User Inputs'!$N$34:$R$34,'User Inputs'!$N$33:$R$33,AE$5)+SUMIFS('User Inputs'!$N$37:$R$37,'User Inputs'!$N$36:$R$36,AE$5)+SUMIFS('User Inputs'!$N$40:$R$40,'User Inputs'!$N$39:$R$39,AE$5)+SUMIFS('User Inputs'!$N$43:$R$43,'User Inputs'!$N$42:$R$42,AE$5),"-")=0,"-",IF('User Inputs'!$I$17="Yes",SUMIFS('User Inputs'!$N$31:$R$31,'User Inputs'!$N$30:$R$30,AE$5)+SUMIFS('User Inputs'!$N$34:$R$34,'User Inputs'!$N$33:$R$33,AE$5)+SUMIFS('User Inputs'!$N$37:$R$37,'User Inputs'!$N$36:$R$36,AE$5)+SUMIFS('User Inputs'!$N$40:$R$40,'User Inputs'!$N$39:$R$39,AE$5)+SUMIFS('User Inputs'!$N$43:$R$43,'User Inputs'!$N$42:$R$42,AE$5),"-"))</f>
        <v>-</v>
      </c>
      <c r="AF23" s="16" t="str">
        <f>IF(IF('User Inputs'!$I$17="Yes",SUMIFS('User Inputs'!$N$31:$R$31,'User Inputs'!$N$30:$R$30,AF$5)+SUMIFS('User Inputs'!$N$34:$R$34,'User Inputs'!$N$33:$R$33,AF$5)+SUMIFS('User Inputs'!$N$37:$R$37,'User Inputs'!$N$36:$R$36,AF$5)+SUMIFS('User Inputs'!$N$40:$R$40,'User Inputs'!$N$39:$R$39,AF$5)+SUMIFS('User Inputs'!$N$43:$R$43,'User Inputs'!$N$42:$R$42,AF$5),"-")=0,"-",IF('User Inputs'!$I$17="Yes",SUMIFS('User Inputs'!$N$31:$R$31,'User Inputs'!$N$30:$R$30,AF$5)+SUMIFS('User Inputs'!$N$34:$R$34,'User Inputs'!$N$33:$R$33,AF$5)+SUMIFS('User Inputs'!$N$37:$R$37,'User Inputs'!$N$36:$R$36,AF$5)+SUMIFS('User Inputs'!$N$40:$R$40,'User Inputs'!$N$39:$R$39,AF$5)+SUMIFS('User Inputs'!$N$43:$R$43,'User Inputs'!$N$42:$R$42,AF$5),"-"))</f>
        <v>-</v>
      </c>
      <c r="AG23" s="16" t="str">
        <f>IF(IF('User Inputs'!$I$17="Yes",SUMIFS('User Inputs'!$N$31:$R$31,'User Inputs'!$N$30:$R$30,AG$5)+SUMIFS('User Inputs'!$N$34:$R$34,'User Inputs'!$N$33:$R$33,AG$5)+SUMIFS('User Inputs'!$N$37:$R$37,'User Inputs'!$N$36:$R$36,AG$5)+SUMIFS('User Inputs'!$N$40:$R$40,'User Inputs'!$N$39:$R$39,AG$5)+SUMIFS('User Inputs'!$N$43:$R$43,'User Inputs'!$N$42:$R$42,AG$5),"-")=0,"-",IF('User Inputs'!$I$17="Yes",SUMIFS('User Inputs'!$N$31:$R$31,'User Inputs'!$N$30:$R$30,AG$5)+SUMIFS('User Inputs'!$N$34:$R$34,'User Inputs'!$N$33:$R$33,AG$5)+SUMIFS('User Inputs'!$N$37:$R$37,'User Inputs'!$N$36:$R$36,AG$5)+SUMIFS('User Inputs'!$N$40:$R$40,'User Inputs'!$N$39:$R$39,AG$5)+SUMIFS('User Inputs'!$N$43:$R$43,'User Inputs'!$N$42:$R$42,AG$5),"-"))</f>
        <v>-</v>
      </c>
      <c r="AH23" s="16" t="str">
        <f>IF(IF('User Inputs'!$I$17="Yes",SUMIFS('User Inputs'!$N$31:$R$31,'User Inputs'!$N$30:$R$30,AH$5)+SUMIFS('User Inputs'!$N$34:$R$34,'User Inputs'!$N$33:$R$33,AH$5)+SUMIFS('User Inputs'!$N$37:$R$37,'User Inputs'!$N$36:$R$36,AH$5)+SUMIFS('User Inputs'!$N$40:$R$40,'User Inputs'!$N$39:$R$39,AH$5)+SUMIFS('User Inputs'!$N$43:$R$43,'User Inputs'!$N$42:$R$42,AH$5),"-")=0,"-",IF('User Inputs'!$I$17="Yes",SUMIFS('User Inputs'!$N$31:$R$31,'User Inputs'!$N$30:$R$30,AH$5)+SUMIFS('User Inputs'!$N$34:$R$34,'User Inputs'!$N$33:$R$33,AH$5)+SUMIFS('User Inputs'!$N$37:$R$37,'User Inputs'!$N$36:$R$36,AH$5)+SUMIFS('User Inputs'!$N$40:$R$40,'User Inputs'!$N$39:$R$39,AH$5)+SUMIFS('User Inputs'!$N$43:$R$43,'User Inputs'!$N$42:$R$42,AH$5),"-"))</f>
        <v>-</v>
      </c>
      <c r="AI23" s="16" t="str">
        <f>IF(IF('User Inputs'!$I$17="Yes",SUMIFS('User Inputs'!$N$31:$R$31,'User Inputs'!$N$30:$R$30,AI$5)+SUMIFS('User Inputs'!$N$34:$R$34,'User Inputs'!$N$33:$R$33,AI$5)+SUMIFS('User Inputs'!$N$37:$R$37,'User Inputs'!$N$36:$R$36,AI$5)+SUMIFS('User Inputs'!$N$40:$R$40,'User Inputs'!$N$39:$R$39,AI$5)+SUMIFS('User Inputs'!$N$43:$R$43,'User Inputs'!$N$42:$R$42,AI$5),"-")=0,"-",IF('User Inputs'!$I$17="Yes",SUMIFS('User Inputs'!$N$31:$R$31,'User Inputs'!$N$30:$R$30,AI$5)+SUMIFS('User Inputs'!$N$34:$R$34,'User Inputs'!$N$33:$R$33,AI$5)+SUMIFS('User Inputs'!$N$37:$R$37,'User Inputs'!$N$36:$R$36,AI$5)+SUMIFS('User Inputs'!$N$40:$R$40,'User Inputs'!$N$39:$R$39,AI$5)+SUMIFS('User Inputs'!$N$43:$R$43,'User Inputs'!$N$42:$R$42,AI$5),"-"))</f>
        <v>-</v>
      </c>
      <c r="AJ23" s="16" t="str">
        <f>IF(IF('User Inputs'!$I$17="Yes",SUMIFS('User Inputs'!$N$31:$R$31,'User Inputs'!$N$30:$R$30,AJ$5)+SUMIFS('User Inputs'!$N$34:$R$34,'User Inputs'!$N$33:$R$33,AJ$5)+SUMIFS('User Inputs'!$N$37:$R$37,'User Inputs'!$N$36:$R$36,AJ$5)+SUMIFS('User Inputs'!$N$40:$R$40,'User Inputs'!$N$39:$R$39,AJ$5)+SUMIFS('User Inputs'!$N$43:$R$43,'User Inputs'!$N$42:$R$42,AJ$5),"-")=0,"-",IF('User Inputs'!$I$17="Yes",SUMIFS('User Inputs'!$N$31:$R$31,'User Inputs'!$N$30:$R$30,AJ$5)+SUMIFS('User Inputs'!$N$34:$R$34,'User Inputs'!$N$33:$R$33,AJ$5)+SUMIFS('User Inputs'!$N$37:$R$37,'User Inputs'!$N$36:$R$36,AJ$5)+SUMIFS('User Inputs'!$N$40:$R$40,'User Inputs'!$N$39:$R$39,AJ$5)+SUMIFS('User Inputs'!$N$43:$R$43,'User Inputs'!$N$42:$R$42,AJ$5),"-"))</f>
        <v>-</v>
      </c>
      <c r="AK23" s="16" t="str">
        <f>IF(IF('User Inputs'!$I$17="Yes",SUMIFS('User Inputs'!$N$31:$R$31,'User Inputs'!$N$30:$R$30,AK$5)+SUMIFS('User Inputs'!$N$34:$R$34,'User Inputs'!$N$33:$R$33,AK$5)+SUMIFS('User Inputs'!$N$37:$R$37,'User Inputs'!$N$36:$R$36,AK$5)+SUMIFS('User Inputs'!$N$40:$R$40,'User Inputs'!$N$39:$R$39,AK$5)+SUMIFS('User Inputs'!$N$43:$R$43,'User Inputs'!$N$42:$R$42,AK$5),"-")=0,"-",IF('User Inputs'!$I$17="Yes",SUMIFS('User Inputs'!$N$31:$R$31,'User Inputs'!$N$30:$R$30,AK$5)+SUMIFS('User Inputs'!$N$34:$R$34,'User Inputs'!$N$33:$R$33,AK$5)+SUMIFS('User Inputs'!$N$37:$R$37,'User Inputs'!$N$36:$R$36,AK$5)+SUMIFS('User Inputs'!$N$40:$R$40,'User Inputs'!$N$39:$R$39,AK$5)+SUMIFS('User Inputs'!$N$43:$R$43,'User Inputs'!$N$42:$R$42,AK$5),"-"))</f>
        <v>-</v>
      </c>
      <c r="AL23" s="16" t="str">
        <f>IF(IF('User Inputs'!$I$17="Yes",SUMIFS('User Inputs'!$N$31:$R$31,'User Inputs'!$N$30:$R$30,AL$5)+SUMIFS('User Inputs'!$N$34:$R$34,'User Inputs'!$N$33:$R$33,AL$5)+SUMIFS('User Inputs'!$N$37:$R$37,'User Inputs'!$N$36:$R$36,AL$5)+SUMIFS('User Inputs'!$N$40:$R$40,'User Inputs'!$N$39:$R$39,AL$5)+SUMIFS('User Inputs'!$N$43:$R$43,'User Inputs'!$N$42:$R$42,AL$5),"-")=0,"-",IF('User Inputs'!$I$17="Yes",SUMIFS('User Inputs'!$N$31:$R$31,'User Inputs'!$N$30:$R$30,AL$5)+SUMIFS('User Inputs'!$N$34:$R$34,'User Inputs'!$N$33:$R$33,AL$5)+SUMIFS('User Inputs'!$N$37:$R$37,'User Inputs'!$N$36:$R$36,AL$5)+SUMIFS('User Inputs'!$N$40:$R$40,'User Inputs'!$N$39:$R$39,AL$5)+SUMIFS('User Inputs'!$N$43:$R$43,'User Inputs'!$N$42:$R$42,AL$5),"-"))</f>
        <v>-</v>
      </c>
      <c r="AM23" s="16" t="str">
        <f>IF(IF('User Inputs'!$I$17="Yes",SUMIFS('User Inputs'!$N$31:$R$31,'User Inputs'!$N$30:$R$30,AM$5)+SUMIFS('User Inputs'!$N$34:$R$34,'User Inputs'!$N$33:$R$33,AM$5)+SUMIFS('User Inputs'!$N$37:$R$37,'User Inputs'!$N$36:$R$36,AM$5)+SUMIFS('User Inputs'!$N$40:$R$40,'User Inputs'!$N$39:$R$39,AM$5)+SUMIFS('User Inputs'!$N$43:$R$43,'User Inputs'!$N$42:$R$42,AM$5),"-")=0,"-",IF('User Inputs'!$I$17="Yes",SUMIFS('User Inputs'!$N$31:$R$31,'User Inputs'!$N$30:$R$30,AM$5)+SUMIFS('User Inputs'!$N$34:$R$34,'User Inputs'!$N$33:$R$33,AM$5)+SUMIFS('User Inputs'!$N$37:$R$37,'User Inputs'!$N$36:$R$36,AM$5)+SUMIFS('User Inputs'!$N$40:$R$40,'User Inputs'!$N$39:$R$39,AM$5)+SUMIFS('User Inputs'!$N$43:$R$43,'User Inputs'!$N$42:$R$42,AM$5),"-"))</f>
        <v>-</v>
      </c>
      <c r="AN23" s="16" t="str">
        <f>IF(IF('User Inputs'!$I$17="Yes",SUMIFS('User Inputs'!$N$31:$R$31,'User Inputs'!$N$30:$R$30,AN$5)+SUMIFS('User Inputs'!$N$34:$R$34,'User Inputs'!$N$33:$R$33,AN$5)+SUMIFS('User Inputs'!$N$37:$R$37,'User Inputs'!$N$36:$R$36,AN$5)+SUMIFS('User Inputs'!$N$40:$R$40,'User Inputs'!$N$39:$R$39,AN$5)+SUMIFS('User Inputs'!$N$43:$R$43,'User Inputs'!$N$42:$R$42,AN$5),"-")=0,"-",IF('User Inputs'!$I$17="Yes",SUMIFS('User Inputs'!$N$31:$R$31,'User Inputs'!$N$30:$R$30,AN$5)+SUMIFS('User Inputs'!$N$34:$R$34,'User Inputs'!$N$33:$R$33,AN$5)+SUMIFS('User Inputs'!$N$37:$R$37,'User Inputs'!$N$36:$R$36,AN$5)+SUMIFS('User Inputs'!$N$40:$R$40,'User Inputs'!$N$39:$R$39,AN$5)+SUMIFS('User Inputs'!$N$43:$R$43,'User Inputs'!$N$42:$R$42,AN$5),"-"))</f>
        <v>-</v>
      </c>
      <c r="AO23" s="16" t="str">
        <f>IF(IF('User Inputs'!$I$17="Yes",SUMIFS('User Inputs'!$N$31:$R$31,'User Inputs'!$N$30:$R$30,AO$5)+SUMIFS('User Inputs'!$N$34:$R$34,'User Inputs'!$N$33:$R$33,AO$5)+SUMIFS('User Inputs'!$N$37:$R$37,'User Inputs'!$N$36:$R$36,AO$5)+SUMIFS('User Inputs'!$N$40:$R$40,'User Inputs'!$N$39:$R$39,AO$5)+SUMIFS('User Inputs'!$N$43:$R$43,'User Inputs'!$N$42:$R$42,AO$5),"-")=0,"-",IF('User Inputs'!$I$17="Yes",SUMIFS('User Inputs'!$N$31:$R$31,'User Inputs'!$N$30:$R$30,AO$5)+SUMIFS('User Inputs'!$N$34:$R$34,'User Inputs'!$N$33:$R$33,AO$5)+SUMIFS('User Inputs'!$N$37:$R$37,'User Inputs'!$N$36:$R$36,AO$5)+SUMIFS('User Inputs'!$N$40:$R$40,'User Inputs'!$N$39:$R$39,AO$5)+SUMIFS('User Inputs'!$N$43:$R$43,'User Inputs'!$N$42:$R$42,AO$5),"-"))</f>
        <v>-</v>
      </c>
      <c r="AP23" s="16" t="str">
        <f>IF(IF('User Inputs'!$I$17="Yes",SUMIFS('User Inputs'!$N$31:$R$31,'User Inputs'!$N$30:$R$30,AP$5)+SUMIFS('User Inputs'!$N$34:$R$34,'User Inputs'!$N$33:$R$33,AP$5)+SUMIFS('User Inputs'!$N$37:$R$37,'User Inputs'!$N$36:$R$36,AP$5)+SUMIFS('User Inputs'!$N$40:$R$40,'User Inputs'!$N$39:$R$39,AP$5)+SUMIFS('User Inputs'!$N$43:$R$43,'User Inputs'!$N$42:$R$42,AP$5),"-")=0,"-",IF('User Inputs'!$I$17="Yes",SUMIFS('User Inputs'!$N$31:$R$31,'User Inputs'!$N$30:$R$30,AP$5)+SUMIFS('User Inputs'!$N$34:$R$34,'User Inputs'!$N$33:$R$33,AP$5)+SUMIFS('User Inputs'!$N$37:$R$37,'User Inputs'!$N$36:$R$36,AP$5)+SUMIFS('User Inputs'!$N$40:$R$40,'User Inputs'!$N$39:$R$39,AP$5)+SUMIFS('User Inputs'!$N$43:$R$43,'User Inputs'!$N$42:$R$42,AP$5),"-"))</f>
        <v>-</v>
      </c>
      <c r="AQ23" s="47" t="str">
        <f>IF(IF('User Inputs'!$I$17="Yes",SUMIFS('User Inputs'!$N$31:$R$31,'User Inputs'!$N$30:$R$30,AQ$5)+SUMIFS('User Inputs'!$N$34:$R$34,'User Inputs'!$N$33:$R$33,AQ$5)+SUMIFS('User Inputs'!$N$37:$R$37,'User Inputs'!$N$36:$R$36,AQ$5)+SUMIFS('User Inputs'!$N$40:$R$40,'User Inputs'!$N$39:$R$39,AQ$5)+SUMIFS('User Inputs'!$N$43:$R$43,'User Inputs'!$N$42:$R$42,AQ$5),"-")=0,"-",IF('User Inputs'!$I$17="Yes",SUMIFS('User Inputs'!$N$31:$R$31,'User Inputs'!$N$30:$R$30,AQ$5)+SUMIFS('User Inputs'!$N$34:$R$34,'User Inputs'!$N$33:$R$33,AQ$5)+SUMIFS('User Inputs'!$N$37:$R$37,'User Inputs'!$N$36:$R$36,AQ$5)+SUMIFS('User Inputs'!$N$40:$R$40,'User Inputs'!$N$39:$R$39,AQ$5)+SUMIFS('User Inputs'!$N$43:$R$43,'User Inputs'!$N$42:$R$42,AQ$5),"-"))</f>
        <v>-</v>
      </c>
    </row>
    <row r="24" spans="5:43" x14ac:dyDescent="0.25">
      <c r="E24" s="19"/>
      <c r="F24" s="4"/>
      <c r="G24" s="4"/>
      <c r="H24" s="4"/>
      <c r="I24" s="4"/>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47"/>
    </row>
    <row r="25" spans="5:43" x14ac:dyDescent="0.25">
      <c r="E25" s="19" t="s">
        <v>35</v>
      </c>
      <c r="F25" s="4"/>
      <c r="G25" s="4"/>
      <c r="H25" s="4"/>
      <c r="I25" s="4"/>
      <c r="J25" s="16" t="str">
        <f>IFERROR(J23,"-")</f>
        <v>-</v>
      </c>
      <c r="K25" s="16" t="str">
        <f t="shared" ref="K25:AQ25" si="6">IFERROR(K23,"-")</f>
        <v>-</v>
      </c>
      <c r="L25" s="16" t="str">
        <f t="shared" si="6"/>
        <v>-</v>
      </c>
      <c r="M25" s="16" t="str">
        <f t="shared" si="6"/>
        <v>-</v>
      </c>
      <c r="N25" s="16" t="str">
        <f t="shared" si="6"/>
        <v>-</v>
      </c>
      <c r="O25" s="16" t="str">
        <f t="shared" si="6"/>
        <v>-</v>
      </c>
      <c r="P25" s="16" t="str">
        <f t="shared" si="6"/>
        <v>-</v>
      </c>
      <c r="Q25" s="16" t="str">
        <f t="shared" si="6"/>
        <v>-</v>
      </c>
      <c r="R25" s="16" t="str">
        <f t="shared" si="6"/>
        <v>-</v>
      </c>
      <c r="S25" s="16" t="str">
        <f t="shared" si="6"/>
        <v>-</v>
      </c>
      <c r="T25" s="16" t="str">
        <f t="shared" si="6"/>
        <v>-</v>
      </c>
      <c r="U25" s="16" t="str">
        <f t="shared" si="6"/>
        <v>-</v>
      </c>
      <c r="V25" s="16" t="str">
        <f t="shared" si="6"/>
        <v>-</v>
      </c>
      <c r="W25" s="16" t="str">
        <f t="shared" si="6"/>
        <v>-</v>
      </c>
      <c r="X25" s="16" t="str">
        <f t="shared" si="6"/>
        <v>-</v>
      </c>
      <c r="Y25" s="16" t="str">
        <f t="shared" si="6"/>
        <v>-</v>
      </c>
      <c r="Z25" s="16" t="str">
        <f t="shared" si="6"/>
        <v>-</v>
      </c>
      <c r="AA25" s="16" t="str">
        <f t="shared" si="6"/>
        <v>-</v>
      </c>
      <c r="AB25" s="16" t="str">
        <f t="shared" si="6"/>
        <v>-</v>
      </c>
      <c r="AC25" s="16" t="str">
        <f t="shared" si="6"/>
        <v>-</v>
      </c>
      <c r="AD25" s="16" t="str">
        <f t="shared" si="6"/>
        <v>-</v>
      </c>
      <c r="AE25" s="16" t="str">
        <f t="shared" si="6"/>
        <v>-</v>
      </c>
      <c r="AF25" s="16" t="str">
        <f t="shared" si="6"/>
        <v>-</v>
      </c>
      <c r="AG25" s="16" t="str">
        <f t="shared" si="6"/>
        <v>-</v>
      </c>
      <c r="AH25" s="16" t="str">
        <f t="shared" si="6"/>
        <v>-</v>
      </c>
      <c r="AI25" s="16" t="str">
        <f t="shared" si="6"/>
        <v>-</v>
      </c>
      <c r="AJ25" s="16" t="str">
        <f t="shared" si="6"/>
        <v>-</v>
      </c>
      <c r="AK25" s="16" t="str">
        <f t="shared" si="6"/>
        <v>-</v>
      </c>
      <c r="AL25" s="16" t="str">
        <f t="shared" si="6"/>
        <v>-</v>
      </c>
      <c r="AM25" s="16" t="str">
        <f t="shared" si="6"/>
        <v>-</v>
      </c>
      <c r="AN25" s="16" t="str">
        <f t="shared" si="6"/>
        <v>-</v>
      </c>
      <c r="AO25" s="16" t="str">
        <f t="shared" si="6"/>
        <v>-</v>
      </c>
      <c r="AP25" s="16" t="str">
        <f t="shared" si="6"/>
        <v>-</v>
      </c>
      <c r="AQ25" s="47" t="str">
        <f t="shared" si="6"/>
        <v>-</v>
      </c>
    </row>
    <row r="26" spans="5:43" x14ac:dyDescent="0.25">
      <c r="E26" s="40" t="str">
        <f>'Score Card'!$E$27</f>
        <v>REC Procurement Value Haircut (%)</v>
      </c>
      <c r="F26" s="4"/>
      <c r="G26" s="4"/>
      <c r="H26" s="4"/>
      <c r="I26" s="4"/>
      <c r="J26" s="48" t="str">
        <f>IF(J$25="-","-",'Score Card'!$M$27)</f>
        <v>-</v>
      </c>
      <c r="K26" s="48" t="str">
        <f>IF(K$25="-","-",'Score Card'!$M$27)</f>
        <v>-</v>
      </c>
      <c r="L26" s="48" t="str">
        <f>IF(L$25="-","-",'Score Card'!$M$27)</f>
        <v>-</v>
      </c>
      <c r="M26" s="48" t="str">
        <f>IF(M$25="-","-",'Score Card'!$M$27)</f>
        <v>-</v>
      </c>
      <c r="N26" s="48" t="str">
        <f>IF(N$25="-","-",'Score Card'!$M$27)</f>
        <v>-</v>
      </c>
      <c r="O26" s="48" t="str">
        <f>IF(O$25="-","-",'Score Card'!$M$27)</f>
        <v>-</v>
      </c>
      <c r="P26" s="48" t="str">
        <f>IF(P$25="-","-",'Score Card'!$M$27)</f>
        <v>-</v>
      </c>
      <c r="Q26" s="48" t="str">
        <f>IF(Q$25="-","-",'Score Card'!$M$27)</f>
        <v>-</v>
      </c>
      <c r="R26" s="48" t="str">
        <f>IF(R$25="-","-",'Score Card'!$M$27)</f>
        <v>-</v>
      </c>
      <c r="S26" s="48" t="str">
        <f>IF(S$25="-","-",'Score Card'!$M$27)</f>
        <v>-</v>
      </c>
      <c r="T26" s="48" t="str">
        <f>IF(T$25="-","-",'Score Card'!$M$27)</f>
        <v>-</v>
      </c>
      <c r="U26" s="48" t="str">
        <f>IF(U$25="-","-",'Score Card'!$M$27)</f>
        <v>-</v>
      </c>
      <c r="V26" s="48" t="str">
        <f>IF(V$25="-","-",'Score Card'!$M$27)</f>
        <v>-</v>
      </c>
      <c r="W26" s="48" t="str">
        <f>IF(W$25="-","-",'Score Card'!$M$27)</f>
        <v>-</v>
      </c>
      <c r="X26" s="48" t="str">
        <f>IF(X$25="-","-",'Score Card'!$M$27)</f>
        <v>-</v>
      </c>
      <c r="Y26" s="48" t="str">
        <f>IF(Y$25="-","-",'Score Card'!$M$27)</f>
        <v>-</v>
      </c>
      <c r="Z26" s="48" t="str">
        <f>IF(Z$25="-","-",'Score Card'!$M$27)</f>
        <v>-</v>
      </c>
      <c r="AA26" s="48" t="str">
        <f>IF(AA$25="-","-",'Score Card'!$M$27)</f>
        <v>-</v>
      </c>
      <c r="AB26" s="48" t="str">
        <f>IF(AB$25="-","-",'Score Card'!$M$27)</f>
        <v>-</v>
      </c>
      <c r="AC26" s="48" t="str">
        <f>IF(AC$25="-","-",'Score Card'!$M$27)</f>
        <v>-</v>
      </c>
      <c r="AD26" s="48" t="str">
        <f>IF(AD$25="-","-",'Score Card'!$M$27)</f>
        <v>-</v>
      </c>
      <c r="AE26" s="48" t="str">
        <f>IF(AE$25="-","-",'Score Card'!$M$27)</f>
        <v>-</v>
      </c>
      <c r="AF26" s="48" t="str">
        <f>IF(AF$25="-","-",'Score Card'!$M$27)</f>
        <v>-</v>
      </c>
      <c r="AG26" s="48" t="str">
        <f>IF(AG$25="-","-",'Score Card'!$M$27)</f>
        <v>-</v>
      </c>
      <c r="AH26" s="48" t="str">
        <f>IF(AH$25="-","-",'Score Card'!$M$27)</f>
        <v>-</v>
      </c>
      <c r="AI26" s="48" t="str">
        <f>IF(AI$25="-","-",'Score Card'!$M$27)</f>
        <v>-</v>
      </c>
      <c r="AJ26" s="48" t="str">
        <f>IF(AJ$25="-","-",'Score Card'!$M$27)</f>
        <v>-</v>
      </c>
      <c r="AK26" s="48" t="str">
        <f>IF(AK$25="-","-",'Score Card'!$M$27)</f>
        <v>-</v>
      </c>
      <c r="AL26" s="48" t="str">
        <f>IF(AL$25="-","-",'Score Card'!$M$27)</f>
        <v>-</v>
      </c>
      <c r="AM26" s="48" t="str">
        <f>IF(AM$25="-","-",'Score Card'!$M$27)</f>
        <v>-</v>
      </c>
      <c r="AN26" s="48" t="str">
        <f>IF(AN$25="-","-",'Score Card'!$M$27)</f>
        <v>-</v>
      </c>
      <c r="AO26" s="48" t="str">
        <f>IF(AO$25="-","-",'Score Card'!$M$27)</f>
        <v>-</v>
      </c>
      <c r="AP26" s="48" t="str">
        <f>IF(AP$25="-","-",'Score Card'!$M$27)</f>
        <v>-</v>
      </c>
      <c r="AQ26" s="49" t="str">
        <f>IF(AQ$25="-","-",'Score Card'!$M$27)</f>
        <v>-</v>
      </c>
    </row>
    <row r="27" spans="5:43" ht="15.75" thickBot="1" x14ac:dyDescent="0.3">
      <c r="E27" s="45" t="s">
        <v>36</v>
      </c>
      <c r="F27" s="14"/>
      <c r="G27" s="14"/>
      <c r="H27" s="14"/>
      <c r="I27" s="4"/>
      <c r="J27" s="15" t="str">
        <f>IFERROR(J25*J26,"-")</f>
        <v>-</v>
      </c>
      <c r="K27" s="15" t="str">
        <f t="shared" ref="K27:AQ27" si="7">IFERROR(K25*K26,"-")</f>
        <v>-</v>
      </c>
      <c r="L27" s="15" t="str">
        <f t="shared" si="7"/>
        <v>-</v>
      </c>
      <c r="M27" s="15" t="str">
        <f t="shared" si="7"/>
        <v>-</v>
      </c>
      <c r="N27" s="15" t="str">
        <f t="shared" si="7"/>
        <v>-</v>
      </c>
      <c r="O27" s="15" t="str">
        <f t="shared" si="7"/>
        <v>-</v>
      </c>
      <c r="P27" s="15" t="str">
        <f t="shared" si="7"/>
        <v>-</v>
      </c>
      <c r="Q27" s="15" t="str">
        <f t="shared" si="7"/>
        <v>-</v>
      </c>
      <c r="R27" s="15" t="str">
        <f t="shared" si="7"/>
        <v>-</v>
      </c>
      <c r="S27" s="15" t="str">
        <f t="shared" si="7"/>
        <v>-</v>
      </c>
      <c r="T27" s="15" t="str">
        <f t="shared" si="7"/>
        <v>-</v>
      </c>
      <c r="U27" s="15" t="str">
        <f t="shared" si="7"/>
        <v>-</v>
      </c>
      <c r="V27" s="15" t="str">
        <f t="shared" si="7"/>
        <v>-</v>
      </c>
      <c r="W27" s="15" t="str">
        <f t="shared" si="7"/>
        <v>-</v>
      </c>
      <c r="X27" s="15" t="str">
        <f t="shared" si="7"/>
        <v>-</v>
      </c>
      <c r="Y27" s="15" t="str">
        <f t="shared" si="7"/>
        <v>-</v>
      </c>
      <c r="Z27" s="15" t="str">
        <f t="shared" si="7"/>
        <v>-</v>
      </c>
      <c r="AA27" s="15" t="str">
        <f t="shared" si="7"/>
        <v>-</v>
      </c>
      <c r="AB27" s="15" t="str">
        <f t="shared" si="7"/>
        <v>-</v>
      </c>
      <c r="AC27" s="15" t="str">
        <f t="shared" si="7"/>
        <v>-</v>
      </c>
      <c r="AD27" s="15" t="str">
        <f t="shared" si="7"/>
        <v>-</v>
      </c>
      <c r="AE27" s="15" t="str">
        <f t="shared" si="7"/>
        <v>-</v>
      </c>
      <c r="AF27" s="15" t="str">
        <f t="shared" si="7"/>
        <v>-</v>
      </c>
      <c r="AG27" s="15" t="str">
        <f t="shared" si="7"/>
        <v>-</v>
      </c>
      <c r="AH27" s="15" t="str">
        <f t="shared" si="7"/>
        <v>-</v>
      </c>
      <c r="AI27" s="15" t="str">
        <f t="shared" si="7"/>
        <v>-</v>
      </c>
      <c r="AJ27" s="15" t="str">
        <f t="shared" si="7"/>
        <v>-</v>
      </c>
      <c r="AK27" s="15" t="str">
        <f t="shared" si="7"/>
        <v>-</v>
      </c>
      <c r="AL27" s="15" t="str">
        <f t="shared" si="7"/>
        <v>-</v>
      </c>
      <c r="AM27" s="15" t="str">
        <f t="shared" si="7"/>
        <v>-</v>
      </c>
      <c r="AN27" s="15" t="str">
        <f t="shared" si="7"/>
        <v>-</v>
      </c>
      <c r="AO27" s="15" t="str">
        <f t="shared" si="7"/>
        <v>-</v>
      </c>
      <c r="AP27" s="15" t="str">
        <f t="shared" si="7"/>
        <v>-</v>
      </c>
      <c r="AQ27" s="46" t="str">
        <f t="shared" si="7"/>
        <v>-</v>
      </c>
    </row>
    <row r="28" spans="5:43" ht="15.75" thickBot="1" x14ac:dyDescent="0.3">
      <c r="E28" s="21"/>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3"/>
    </row>
    <row r="33" spans="5:6" hidden="1" x14ac:dyDescent="0.25">
      <c r="E33" s="114" t="s">
        <v>66</v>
      </c>
      <c r="F33">
        <v>2017</v>
      </c>
    </row>
    <row r="34" spans="5:6" hidden="1" x14ac:dyDescent="0.25">
      <c r="F34">
        <v>2018</v>
      </c>
    </row>
    <row r="35" spans="5:6" hidden="1" x14ac:dyDescent="0.25">
      <c r="F35">
        <v>2019</v>
      </c>
    </row>
    <row r="36" spans="5:6" hidden="1" x14ac:dyDescent="0.25">
      <c r="F36">
        <v>2020</v>
      </c>
    </row>
    <row r="37" spans="5:6" hidden="1" x14ac:dyDescent="0.25">
      <c r="F37">
        <v>2021</v>
      </c>
    </row>
    <row r="38" spans="5:6" hidden="1" x14ac:dyDescent="0.25">
      <c r="F38">
        <v>2022</v>
      </c>
    </row>
    <row r="39" spans="5:6" hidden="1" x14ac:dyDescent="0.25">
      <c r="F39">
        <v>2023</v>
      </c>
    </row>
    <row r="40" spans="5:6" hidden="1" x14ac:dyDescent="0.25">
      <c r="F40">
        <v>2024</v>
      </c>
    </row>
    <row r="41" spans="5:6" hidden="1" x14ac:dyDescent="0.25">
      <c r="F41">
        <v>2025</v>
      </c>
    </row>
    <row r="42" spans="5:6" hidden="1" x14ac:dyDescent="0.25">
      <c r="F42">
        <v>2026</v>
      </c>
    </row>
    <row r="43" spans="5:6" hidden="1" x14ac:dyDescent="0.25">
      <c r="F43">
        <v>2027</v>
      </c>
    </row>
    <row r="44" spans="5:6" hidden="1" x14ac:dyDescent="0.25">
      <c r="F44">
        <v>2028</v>
      </c>
    </row>
    <row r="45" spans="5:6" hidden="1" x14ac:dyDescent="0.25">
      <c r="F45">
        <v>2029</v>
      </c>
    </row>
    <row r="46" spans="5:6" hidden="1" x14ac:dyDescent="0.25">
      <c r="F46">
        <v>2030</v>
      </c>
    </row>
    <row r="47" spans="5:6" hidden="1" x14ac:dyDescent="0.25">
      <c r="F47">
        <v>2031</v>
      </c>
    </row>
    <row r="48" spans="5:6" hidden="1" x14ac:dyDescent="0.25">
      <c r="F48">
        <v>2032</v>
      </c>
    </row>
    <row r="49" spans="6:6" hidden="1" x14ac:dyDescent="0.25">
      <c r="F49">
        <v>2033</v>
      </c>
    </row>
    <row r="50" spans="6:6" hidden="1" x14ac:dyDescent="0.25">
      <c r="F50">
        <v>2034</v>
      </c>
    </row>
    <row r="51" spans="6:6" hidden="1" x14ac:dyDescent="0.25">
      <c r="F51">
        <v>2035</v>
      </c>
    </row>
    <row r="52" spans="6:6" hidden="1" x14ac:dyDescent="0.25">
      <c r="F52">
        <v>2036</v>
      </c>
    </row>
    <row r="53" spans="6:6" hidden="1" x14ac:dyDescent="0.25">
      <c r="F53">
        <v>2037</v>
      </c>
    </row>
    <row r="54" spans="6:6" hidden="1" x14ac:dyDescent="0.25">
      <c r="F54">
        <v>2038</v>
      </c>
    </row>
    <row r="55" spans="6:6" hidden="1" x14ac:dyDescent="0.25">
      <c r="F55">
        <v>2039</v>
      </c>
    </row>
    <row r="56" spans="6:6" hidden="1" x14ac:dyDescent="0.25">
      <c r="F56">
        <v>2040</v>
      </c>
    </row>
    <row r="57" spans="6:6" hidden="1" x14ac:dyDescent="0.25">
      <c r="F57">
        <v>2041</v>
      </c>
    </row>
    <row r="58" spans="6:6" hidden="1" x14ac:dyDescent="0.25">
      <c r="F58">
        <v>2042</v>
      </c>
    </row>
    <row r="59" spans="6:6" hidden="1" x14ac:dyDescent="0.25">
      <c r="F59">
        <v>2043</v>
      </c>
    </row>
    <row r="60" spans="6:6" hidden="1" x14ac:dyDescent="0.25">
      <c r="F60">
        <v>2044</v>
      </c>
    </row>
    <row r="61" spans="6:6" hidden="1" x14ac:dyDescent="0.25">
      <c r="F61">
        <v>2045</v>
      </c>
    </row>
    <row r="62" spans="6:6" hidden="1" x14ac:dyDescent="0.25">
      <c r="F62">
        <v>2046</v>
      </c>
    </row>
    <row r="63" spans="6:6" hidden="1" x14ac:dyDescent="0.25">
      <c r="F63">
        <v>2047</v>
      </c>
    </row>
    <row r="64" spans="6:6" hidden="1" x14ac:dyDescent="0.25">
      <c r="F64">
        <v>2048</v>
      </c>
    </row>
    <row r="65" spans="6:6" hidden="1" x14ac:dyDescent="0.25">
      <c r="F65">
        <v>2049</v>
      </c>
    </row>
    <row r="66" spans="6:6" hidden="1" x14ac:dyDescent="0.25">
      <c r="F66">
        <v>2050</v>
      </c>
    </row>
    <row r="67" spans="6:6" hidden="1" x14ac:dyDescent="0.25">
      <c r="F67">
        <v>2051</v>
      </c>
    </row>
    <row r="68" spans="6:6" hidden="1" x14ac:dyDescent="0.25">
      <c r="F68">
        <v>2052</v>
      </c>
    </row>
    <row r="69" spans="6:6" hidden="1" x14ac:dyDescent="0.25">
      <c r="F69">
        <v>2053</v>
      </c>
    </row>
    <row r="70" spans="6:6" hidden="1" x14ac:dyDescent="0.25">
      <c r="F70">
        <v>2054</v>
      </c>
    </row>
    <row r="71" spans="6:6" hidden="1" x14ac:dyDescent="0.25">
      <c r="F71">
        <v>2055</v>
      </c>
    </row>
    <row r="72" spans="6:6" hidden="1" x14ac:dyDescent="0.25">
      <c r="F72">
        <v>2056</v>
      </c>
    </row>
    <row r="73" spans="6:6" hidden="1" x14ac:dyDescent="0.25">
      <c r="F73">
        <v>2057</v>
      </c>
    </row>
    <row r="74" spans="6:6" hidden="1" x14ac:dyDescent="0.25">
      <c r="F74">
        <v>2058</v>
      </c>
    </row>
    <row r="75" spans="6:6" hidden="1" x14ac:dyDescent="0.25">
      <c r="F75">
        <v>2059</v>
      </c>
    </row>
    <row r="76" spans="6:6" hidden="1" x14ac:dyDescent="0.25">
      <c r="F76">
        <v>2060</v>
      </c>
    </row>
    <row r="77" spans="6:6" hidden="1" x14ac:dyDescent="0.25">
      <c r="F77">
        <v>2061</v>
      </c>
    </row>
    <row r="78" spans="6:6" hidden="1" x14ac:dyDescent="0.25">
      <c r="F78">
        <v>2062</v>
      </c>
    </row>
    <row r="79" spans="6:6" hidden="1" x14ac:dyDescent="0.25">
      <c r="F79">
        <v>2063</v>
      </c>
    </row>
    <row r="80" spans="6:6" hidden="1" x14ac:dyDescent="0.25">
      <c r="F80">
        <v>2064</v>
      </c>
    </row>
    <row r="81" spans="6:6" hidden="1" x14ac:dyDescent="0.25">
      <c r="F81">
        <v>2065</v>
      </c>
    </row>
    <row r="82" spans="6:6" hidden="1" x14ac:dyDescent="0.25">
      <c r="F82">
        <v>2066</v>
      </c>
    </row>
    <row r="83" spans="6:6" hidden="1" x14ac:dyDescent="0.25">
      <c r="F83">
        <v>2067</v>
      </c>
    </row>
    <row r="84" spans="6:6" hidden="1" x14ac:dyDescent="0.25">
      <c r="F84">
        <v>2068</v>
      </c>
    </row>
    <row r="85" spans="6:6" hidden="1" x14ac:dyDescent="0.25">
      <c r="F85">
        <v>2069</v>
      </c>
    </row>
    <row r="86" spans="6:6" hidden="1" x14ac:dyDescent="0.25">
      <c r="F86">
        <v>2070</v>
      </c>
    </row>
    <row r="87" spans="6:6" hidden="1" x14ac:dyDescent="0.25">
      <c r="F87">
        <v>2071</v>
      </c>
    </row>
    <row r="88" spans="6:6" hidden="1" x14ac:dyDescent="0.25">
      <c r="F88">
        <v>2072</v>
      </c>
    </row>
    <row r="89" spans="6:6" hidden="1" x14ac:dyDescent="0.25">
      <c r="F89">
        <v>2073</v>
      </c>
    </row>
    <row r="90" spans="6:6" hidden="1" x14ac:dyDescent="0.25">
      <c r="F90">
        <v>2074</v>
      </c>
    </row>
    <row r="91" spans="6:6" hidden="1" x14ac:dyDescent="0.25">
      <c r="F91">
        <v>2075</v>
      </c>
    </row>
    <row r="92" spans="6:6" hidden="1" x14ac:dyDescent="0.25">
      <c r="F92">
        <v>2076</v>
      </c>
    </row>
    <row r="93" spans="6:6" hidden="1" x14ac:dyDescent="0.25">
      <c r="F93">
        <v>2077</v>
      </c>
    </row>
    <row r="94" spans="6:6" hidden="1" x14ac:dyDescent="0.25">
      <c r="F94">
        <v>2078</v>
      </c>
    </row>
    <row r="95" spans="6:6" hidden="1" x14ac:dyDescent="0.25">
      <c r="F95">
        <v>2079</v>
      </c>
    </row>
    <row r="96" spans="6:6" hidden="1" x14ac:dyDescent="0.25">
      <c r="F96">
        <v>2080</v>
      </c>
    </row>
    <row r="97" spans="6:6" hidden="1" x14ac:dyDescent="0.25">
      <c r="F97">
        <v>2081</v>
      </c>
    </row>
    <row r="98" spans="6:6" hidden="1" x14ac:dyDescent="0.25">
      <c r="F98">
        <v>2082</v>
      </c>
    </row>
    <row r="99" spans="6:6" hidden="1" x14ac:dyDescent="0.25">
      <c r="F99">
        <v>2083</v>
      </c>
    </row>
    <row r="100" spans="6:6" hidden="1" x14ac:dyDescent="0.25">
      <c r="F100">
        <v>2084</v>
      </c>
    </row>
    <row r="101" spans="6:6" hidden="1" x14ac:dyDescent="0.25">
      <c r="F101">
        <v>2085</v>
      </c>
    </row>
    <row r="102" spans="6:6" hidden="1" x14ac:dyDescent="0.25">
      <c r="F102">
        <v>2086</v>
      </c>
    </row>
    <row r="103" spans="6:6" hidden="1" x14ac:dyDescent="0.25">
      <c r="F103">
        <v>2087</v>
      </c>
    </row>
    <row r="104" spans="6:6" hidden="1" x14ac:dyDescent="0.25">
      <c r="F104">
        <v>2088</v>
      </c>
    </row>
    <row r="105" spans="6:6" hidden="1" x14ac:dyDescent="0.25">
      <c r="F105">
        <v>2089</v>
      </c>
    </row>
    <row r="106" spans="6:6" hidden="1" x14ac:dyDescent="0.25">
      <c r="F106">
        <v>2090</v>
      </c>
    </row>
    <row r="107" spans="6:6" hidden="1" x14ac:dyDescent="0.25">
      <c r="F107">
        <v>2091</v>
      </c>
    </row>
    <row r="108" spans="6:6" hidden="1" x14ac:dyDescent="0.25">
      <c r="F108">
        <v>2092</v>
      </c>
    </row>
    <row r="109" spans="6:6" hidden="1" x14ac:dyDescent="0.25">
      <c r="F109">
        <v>2093</v>
      </c>
    </row>
    <row r="110" spans="6:6" hidden="1" x14ac:dyDescent="0.25">
      <c r="F110">
        <v>2094</v>
      </c>
    </row>
    <row r="111" spans="6:6" hidden="1" x14ac:dyDescent="0.25">
      <c r="F111">
        <v>2095</v>
      </c>
    </row>
    <row r="112" spans="6:6" hidden="1" x14ac:dyDescent="0.25">
      <c r="F112">
        <v>2096</v>
      </c>
    </row>
    <row r="113" spans="6:6" hidden="1" x14ac:dyDescent="0.25">
      <c r="F113">
        <v>2097</v>
      </c>
    </row>
    <row r="114" spans="6:6" hidden="1" x14ac:dyDescent="0.25">
      <c r="F114">
        <v>2098</v>
      </c>
    </row>
    <row r="115" spans="6:6" hidden="1" x14ac:dyDescent="0.25">
      <c r="F115">
        <v>2099</v>
      </c>
    </row>
    <row r="116" spans="6:6" hidden="1" x14ac:dyDescent="0.25">
      <c r="F116">
        <v>2100</v>
      </c>
    </row>
    <row r="117" spans="6:6" hidden="1" x14ac:dyDescent="0.25">
      <c r="F117">
        <v>2101</v>
      </c>
    </row>
    <row r="118" spans="6:6" hidden="1" x14ac:dyDescent="0.25">
      <c r="F118">
        <v>2102</v>
      </c>
    </row>
    <row r="119" spans="6:6" hidden="1" x14ac:dyDescent="0.25">
      <c r="F119">
        <v>2103</v>
      </c>
    </row>
    <row r="120" spans="6:6" hidden="1" x14ac:dyDescent="0.25">
      <c r="F120">
        <v>2104</v>
      </c>
    </row>
    <row r="121" spans="6:6" hidden="1" x14ac:dyDescent="0.25">
      <c r="F121">
        <v>2105</v>
      </c>
    </row>
    <row r="122" spans="6:6" hidden="1" x14ac:dyDescent="0.25">
      <c r="F122">
        <v>2106</v>
      </c>
    </row>
    <row r="123" spans="6:6" hidden="1" x14ac:dyDescent="0.25">
      <c r="F123">
        <v>2107</v>
      </c>
    </row>
    <row r="124" spans="6:6" hidden="1" x14ac:dyDescent="0.25">
      <c r="F124">
        <v>2108</v>
      </c>
    </row>
    <row r="125" spans="6:6" hidden="1" x14ac:dyDescent="0.25">
      <c r="F125">
        <v>2109</v>
      </c>
    </row>
    <row r="126" spans="6:6" hidden="1" x14ac:dyDescent="0.25">
      <c r="F126">
        <v>2110</v>
      </c>
    </row>
    <row r="127" spans="6:6" hidden="1" x14ac:dyDescent="0.25">
      <c r="F127">
        <v>2111</v>
      </c>
    </row>
    <row r="128" spans="6:6" hidden="1" x14ac:dyDescent="0.25">
      <c r="F128">
        <v>2112</v>
      </c>
    </row>
    <row r="129" spans="6:6" hidden="1" x14ac:dyDescent="0.25">
      <c r="F129">
        <v>2113</v>
      </c>
    </row>
    <row r="130" spans="6:6" hidden="1" x14ac:dyDescent="0.25">
      <c r="F130">
        <v>2114</v>
      </c>
    </row>
    <row r="131" spans="6:6" hidden="1" x14ac:dyDescent="0.25">
      <c r="F131">
        <v>2115</v>
      </c>
    </row>
    <row r="132" spans="6:6" hidden="1" x14ac:dyDescent="0.25">
      <c r="F132">
        <v>2116</v>
      </c>
    </row>
    <row r="133" spans="6:6" hidden="1" x14ac:dyDescent="0.25">
      <c r="F133">
        <v>2117</v>
      </c>
    </row>
    <row r="134" spans="6:6" hidden="1" x14ac:dyDescent="0.25">
      <c r="F134">
        <v>2118</v>
      </c>
    </row>
    <row r="135" spans="6:6" hidden="1" x14ac:dyDescent="0.25">
      <c r="F135">
        <v>2119</v>
      </c>
    </row>
    <row r="136" spans="6:6" hidden="1" x14ac:dyDescent="0.25">
      <c r="F136">
        <v>2120</v>
      </c>
    </row>
    <row r="137" spans="6:6" hidden="1" x14ac:dyDescent="0.25">
      <c r="F137">
        <v>2121</v>
      </c>
    </row>
    <row r="138" spans="6:6" hidden="1" x14ac:dyDescent="0.25">
      <c r="F138">
        <v>2122</v>
      </c>
    </row>
    <row r="139" spans="6:6" hidden="1" x14ac:dyDescent="0.25">
      <c r="F139">
        <v>2123</v>
      </c>
    </row>
    <row r="140" spans="6:6" hidden="1" x14ac:dyDescent="0.25">
      <c r="F140">
        <v>2124</v>
      </c>
    </row>
    <row r="141" spans="6:6" hidden="1" x14ac:dyDescent="0.25">
      <c r="F141">
        <v>2125</v>
      </c>
    </row>
    <row r="142" spans="6:6" hidden="1" x14ac:dyDescent="0.25">
      <c r="F142">
        <v>2126</v>
      </c>
    </row>
    <row r="143" spans="6:6" hidden="1" x14ac:dyDescent="0.25">
      <c r="F143">
        <v>2127</v>
      </c>
    </row>
    <row r="144" spans="6:6" hidden="1" x14ac:dyDescent="0.25">
      <c r="F144">
        <v>2128</v>
      </c>
    </row>
    <row r="145" spans="6:6" hidden="1" x14ac:dyDescent="0.25">
      <c r="F145">
        <v>2129</v>
      </c>
    </row>
    <row r="146" spans="6:6" hidden="1" x14ac:dyDescent="0.25">
      <c r="F146">
        <v>2130</v>
      </c>
    </row>
    <row r="147" spans="6:6" hidden="1" x14ac:dyDescent="0.25">
      <c r="F147">
        <v>2131</v>
      </c>
    </row>
    <row r="148" spans="6:6" hidden="1" x14ac:dyDescent="0.25">
      <c r="F148">
        <v>2132</v>
      </c>
    </row>
    <row r="149" spans="6:6" hidden="1" x14ac:dyDescent="0.25">
      <c r="F149">
        <v>2133</v>
      </c>
    </row>
    <row r="150" spans="6:6" hidden="1" x14ac:dyDescent="0.25">
      <c r="F150">
        <v>2134</v>
      </c>
    </row>
    <row r="151" spans="6:6" hidden="1" x14ac:dyDescent="0.25">
      <c r="F151">
        <v>2135</v>
      </c>
    </row>
    <row r="152" spans="6:6" hidden="1" x14ac:dyDescent="0.25">
      <c r="F152">
        <v>2136</v>
      </c>
    </row>
    <row r="153" spans="6:6" hidden="1" x14ac:dyDescent="0.25">
      <c r="F153">
        <v>2137</v>
      </c>
    </row>
    <row r="154" spans="6:6" hidden="1" x14ac:dyDescent="0.25">
      <c r="F154">
        <v>2138</v>
      </c>
    </row>
    <row r="155" spans="6:6" hidden="1" x14ac:dyDescent="0.25">
      <c r="F155">
        <v>2139</v>
      </c>
    </row>
    <row r="156" spans="6:6" hidden="1" x14ac:dyDescent="0.25">
      <c r="F156">
        <v>2140</v>
      </c>
    </row>
    <row r="157" spans="6:6" hidden="1" x14ac:dyDescent="0.25">
      <c r="F157">
        <v>2141</v>
      </c>
    </row>
    <row r="158" spans="6:6" hidden="1" x14ac:dyDescent="0.25">
      <c r="F158">
        <v>2142</v>
      </c>
    </row>
    <row r="159" spans="6:6" hidden="1" x14ac:dyDescent="0.25">
      <c r="F159">
        <v>2143</v>
      </c>
    </row>
    <row r="160" spans="6:6" hidden="1" x14ac:dyDescent="0.25">
      <c r="F160">
        <v>2144</v>
      </c>
    </row>
    <row r="161" spans="6:6" hidden="1" x14ac:dyDescent="0.25">
      <c r="F161">
        <v>2145</v>
      </c>
    </row>
    <row r="162" spans="6:6" hidden="1" x14ac:dyDescent="0.25">
      <c r="F162">
        <v>2146</v>
      </c>
    </row>
    <row r="163" spans="6:6" hidden="1" x14ac:dyDescent="0.25">
      <c r="F163">
        <v>2147</v>
      </c>
    </row>
    <row r="164" spans="6:6" hidden="1" x14ac:dyDescent="0.25">
      <c r="F164">
        <v>2148</v>
      </c>
    </row>
    <row r="165" spans="6:6" hidden="1" x14ac:dyDescent="0.25">
      <c r="F165">
        <v>2149</v>
      </c>
    </row>
    <row r="166" spans="6:6" hidden="1" x14ac:dyDescent="0.25">
      <c r="F166">
        <v>2150</v>
      </c>
    </row>
    <row r="167" spans="6:6" hidden="1" x14ac:dyDescent="0.25">
      <c r="F167">
        <v>2151</v>
      </c>
    </row>
    <row r="168" spans="6:6" hidden="1" x14ac:dyDescent="0.25">
      <c r="F168">
        <v>2152</v>
      </c>
    </row>
    <row r="169" spans="6:6" hidden="1" x14ac:dyDescent="0.25">
      <c r="F169">
        <v>2153</v>
      </c>
    </row>
    <row r="170" spans="6:6" hidden="1" x14ac:dyDescent="0.25">
      <c r="F170">
        <v>2154</v>
      </c>
    </row>
    <row r="171" spans="6:6" hidden="1" x14ac:dyDescent="0.25">
      <c r="F171">
        <v>2155</v>
      </c>
    </row>
    <row r="172" spans="6:6" hidden="1" x14ac:dyDescent="0.25">
      <c r="F172">
        <v>2156</v>
      </c>
    </row>
    <row r="173" spans="6:6" hidden="1" x14ac:dyDescent="0.25">
      <c r="F173">
        <v>2157</v>
      </c>
    </row>
    <row r="174" spans="6:6" hidden="1" x14ac:dyDescent="0.25">
      <c r="F174">
        <v>2158</v>
      </c>
    </row>
    <row r="175" spans="6:6" hidden="1" x14ac:dyDescent="0.25">
      <c r="F175">
        <v>2159</v>
      </c>
    </row>
    <row r="176" spans="6:6" hidden="1" x14ac:dyDescent="0.25">
      <c r="F176">
        <v>2160</v>
      </c>
    </row>
    <row r="177" spans="6:6" hidden="1" x14ac:dyDescent="0.25">
      <c r="F177">
        <v>2161</v>
      </c>
    </row>
    <row r="178" spans="6:6" hidden="1" x14ac:dyDescent="0.25">
      <c r="F178">
        <v>2162</v>
      </c>
    </row>
    <row r="179" spans="6:6" hidden="1" x14ac:dyDescent="0.25">
      <c r="F179">
        <v>2163</v>
      </c>
    </row>
    <row r="180" spans="6:6" hidden="1" x14ac:dyDescent="0.25">
      <c r="F180">
        <v>2164</v>
      </c>
    </row>
    <row r="181" spans="6:6" hidden="1" x14ac:dyDescent="0.25">
      <c r="F181">
        <v>2165</v>
      </c>
    </row>
    <row r="182" spans="6:6" hidden="1" x14ac:dyDescent="0.25">
      <c r="F182">
        <v>2166</v>
      </c>
    </row>
    <row r="183" spans="6:6" hidden="1" x14ac:dyDescent="0.25">
      <c r="F183">
        <v>2167</v>
      </c>
    </row>
    <row r="184" spans="6:6" hidden="1" x14ac:dyDescent="0.25">
      <c r="F184">
        <v>2168</v>
      </c>
    </row>
    <row r="185" spans="6:6" hidden="1" x14ac:dyDescent="0.25">
      <c r="F185">
        <v>2169</v>
      </c>
    </row>
    <row r="186" spans="6:6" hidden="1" x14ac:dyDescent="0.25">
      <c r="F186">
        <v>2170</v>
      </c>
    </row>
    <row r="187" spans="6:6" hidden="1" x14ac:dyDescent="0.25">
      <c r="F187">
        <v>2171</v>
      </c>
    </row>
    <row r="188" spans="6:6" hidden="1" x14ac:dyDescent="0.25">
      <c r="F188">
        <v>2172</v>
      </c>
    </row>
    <row r="189" spans="6:6" hidden="1" x14ac:dyDescent="0.25">
      <c r="F189">
        <v>2173</v>
      </c>
    </row>
    <row r="190" spans="6:6" hidden="1" x14ac:dyDescent="0.25">
      <c r="F190">
        <v>2174</v>
      </c>
    </row>
    <row r="191" spans="6:6" hidden="1" x14ac:dyDescent="0.25">
      <c r="F191">
        <v>2175</v>
      </c>
    </row>
    <row r="192" spans="6:6" hidden="1" x14ac:dyDescent="0.25">
      <c r="F192">
        <v>2176</v>
      </c>
    </row>
    <row r="193" spans="6:6" hidden="1" x14ac:dyDescent="0.25">
      <c r="F193">
        <v>2177</v>
      </c>
    </row>
    <row r="194" spans="6:6" hidden="1" x14ac:dyDescent="0.25">
      <c r="F194">
        <v>2178</v>
      </c>
    </row>
    <row r="195" spans="6:6" hidden="1" x14ac:dyDescent="0.25">
      <c r="F195">
        <v>2179</v>
      </c>
    </row>
    <row r="196" spans="6:6" hidden="1" x14ac:dyDescent="0.25">
      <c r="F196">
        <v>2180</v>
      </c>
    </row>
    <row r="197" spans="6:6" hidden="1" x14ac:dyDescent="0.25">
      <c r="F197">
        <v>2181</v>
      </c>
    </row>
    <row r="198" spans="6:6" hidden="1" x14ac:dyDescent="0.25">
      <c r="F198">
        <v>2182</v>
      </c>
    </row>
    <row r="199" spans="6:6" hidden="1" x14ac:dyDescent="0.25">
      <c r="F199">
        <v>2183</v>
      </c>
    </row>
    <row r="200" spans="6:6" hidden="1" x14ac:dyDescent="0.25">
      <c r="F200">
        <v>2184</v>
      </c>
    </row>
    <row r="201" spans="6:6" hidden="1" x14ac:dyDescent="0.25">
      <c r="F201">
        <v>2185</v>
      </c>
    </row>
    <row r="202" spans="6:6" hidden="1" x14ac:dyDescent="0.25">
      <c r="F202">
        <v>2186</v>
      </c>
    </row>
    <row r="203" spans="6:6" hidden="1" x14ac:dyDescent="0.25">
      <c r="F203">
        <v>2187</v>
      </c>
    </row>
    <row r="204" spans="6:6" hidden="1" x14ac:dyDescent="0.25">
      <c r="F204">
        <v>2188</v>
      </c>
    </row>
    <row r="205" spans="6:6" hidden="1" x14ac:dyDescent="0.25">
      <c r="F205">
        <v>2189</v>
      </c>
    </row>
    <row r="206" spans="6:6" hidden="1" x14ac:dyDescent="0.25">
      <c r="F206">
        <v>2190</v>
      </c>
    </row>
    <row r="207" spans="6:6" hidden="1" x14ac:dyDescent="0.25">
      <c r="F207">
        <v>2191</v>
      </c>
    </row>
    <row r="208" spans="6:6" hidden="1" x14ac:dyDescent="0.25">
      <c r="F208">
        <v>2192</v>
      </c>
    </row>
    <row r="209" spans="6:6" hidden="1" x14ac:dyDescent="0.25">
      <c r="F209">
        <v>2193</v>
      </c>
    </row>
    <row r="210" spans="6:6" hidden="1" x14ac:dyDescent="0.25">
      <c r="F210">
        <v>2194</v>
      </c>
    </row>
    <row r="211" spans="6:6" hidden="1" x14ac:dyDescent="0.25">
      <c r="F211">
        <v>2195</v>
      </c>
    </row>
    <row r="212" spans="6:6" hidden="1" x14ac:dyDescent="0.25">
      <c r="F212">
        <v>2196</v>
      </c>
    </row>
    <row r="213" spans="6:6" hidden="1" x14ac:dyDescent="0.25">
      <c r="F213">
        <v>2197</v>
      </c>
    </row>
    <row r="214" spans="6:6" hidden="1" x14ac:dyDescent="0.25">
      <c r="F214">
        <v>2198</v>
      </c>
    </row>
    <row r="215" spans="6:6" hidden="1" x14ac:dyDescent="0.25">
      <c r="F215">
        <v>2199</v>
      </c>
    </row>
    <row r="216" spans="6:6" hidden="1" x14ac:dyDescent="0.25">
      <c r="F216">
        <v>2200</v>
      </c>
    </row>
    <row r="217" spans="6:6" hidden="1" x14ac:dyDescent="0.25">
      <c r="F217">
        <v>2201</v>
      </c>
    </row>
    <row r="218" spans="6:6" hidden="1" x14ac:dyDescent="0.25">
      <c r="F218">
        <v>2202</v>
      </c>
    </row>
    <row r="219" spans="6:6" hidden="1" x14ac:dyDescent="0.25">
      <c r="F219">
        <v>2203</v>
      </c>
    </row>
    <row r="220" spans="6:6" hidden="1" x14ac:dyDescent="0.25">
      <c r="F220">
        <v>2204</v>
      </c>
    </row>
    <row r="221" spans="6:6" hidden="1" x14ac:dyDescent="0.25">
      <c r="F221">
        <v>2205</v>
      </c>
    </row>
    <row r="222" spans="6:6" hidden="1" x14ac:dyDescent="0.25">
      <c r="F222">
        <v>2206</v>
      </c>
    </row>
    <row r="223" spans="6:6" hidden="1" x14ac:dyDescent="0.25">
      <c r="F223">
        <v>2207</v>
      </c>
    </row>
    <row r="224" spans="6:6" hidden="1" x14ac:dyDescent="0.25">
      <c r="F224">
        <v>2208</v>
      </c>
    </row>
    <row r="225" spans="6:6" hidden="1" x14ac:dyDescent="0.25">
      <c r="F225">
        <v>2209</v>
      </c>
    </row>
    <row r="226" spans="6:6" hidden="1" x14ac:dyDescent="0.25">
      <c r="F226">
        <v>2210</v>
      </c>
    </row>
    <row r="227" spans="6:6" hidden="1" x14ac:dyDescent="0.25">
      <c r="F227">
        <v>2211</v>
      </c>
    </row>
    <row r="228" spans="6:6" hidden="1" x14ac:dyDescent="0.25">
      <c r="F228">
        <v>2212</v>
      </c>
    </row>
    <row r="229" spans="6:6" hidden="1" x14ac:dyDescent="0.25">
      <c r="F229">
        <v>2213</v>
      </c>
    </row>
    <row r="230" spans="6:6" hidden="1" x14ac:dyDescent="0.25">
      <c r="F230">
        <v>2214</v>
      </c>
    </row>
    <row r="231" spans="6:6" hidden="1" x14ac:dyDescent="0.25">
      <c r="F231">
        <v>2215</v>
      </c>
    </row>
    <row r="232" spans="6:6" hidden="1" x14ac:dyDescent="0.25">
      <c r="F232">
        <v>2216</v>
      </c>
    </row>
    <row r="233" spans="6:6" hidden="1" x14ac:dyDescent="0.25">
      <c r="F233">
        <v>2217</v>
      </c>
    </row>
    <row r="234" spans="6:6" hidden="1" x14ac:dyDescent="0.25">
      <c r="F234">
        <v>2218</v>
      </c>
    </row>
    <row r="235" spans="6:6" hidden="1" x14ac:dyDescent="0.25">
      <c r="F235">
        <v>2219</v>
      </c>
    </row>
    <row r="236" spans="6:6" hidden="1" x14ac:dyDescent="0.25">
      <c r="F236">
        <v>2220</v>
      </c>
    </row>
    <row r="237" spans="6:6" hidden="1" x14ac:dyDescent="0.25">
      <c r="F237">
        <v>2221</v>
      </c>
    </row>
    <row r="238" spans="6:6" hidden="1" x14ac:dyDescent="0.25">
      <c r="F238">
        <v>2222</v>
      </c>
    </row>
    <row r="239" spans="6:6" hidden="1" x14ac:dyDescent="0.25">
      <c r="F239">
        <v>2223</v>
      </c>
    </row>
    <row r="240" spans="6:6" hidden="1" x14ac:dyDescent="0.25">
      <c r="F240">
        <v>2224</v>
      </c>
    </row>
    <row r="241" spans="6:6" hidden="1" x14ac:dyDescent="0.25">
      <c r="F241">
        <v>2225</v>
      </c>
    </row>
    <row r="242" spans="6:6" hidden="1" x14ac:dyDescent="0.25">
      <c r="F242">
        <v>2226</v>
      </c>
    </row>
    <row r="243" spans="6:6" hidden="1" x14ac:dyDescent="0.25">
      <c r="F243">
        <v>2227</v>
      </c>
    </row>
    <row r="244" spans="6:6" hidden="1" x14ac:dyDescent="0.25">
      <c r="F244">
        <v>2228</v>
      </c>
    </row>
    <row r="245" spans="6:6" hidden="1" x14ac:dyDescent="0.25">
      <c r="F245">
        <v>2229</v>
      </c>
    </row>
    <row r="246" spans="6:6" hidden="1" x14ac:dyDescent="0.25">
      <c r="F246">
        <v>2230</v>
      </c>
    </row>
    <row r="247" spans="6:6" hidden="1" x14ac:dyDescent="0.25">
      <c r="F247">
        <v>2231</v>
      </c>
    </row>
    <row r="248" spans="6:6" hidden="1" x14ac:dyDescent="0.25">
      <c r="F248">
        <v>2232</v>
      </c>
    </row>
    <row r="249" spans="6:6" hidden="1" x14ac:dyDescent="0.25">
      <c r="F249">
        <v>2233</v>
      </c>
    </row>
    <row r="250" spans="6:6" hidden="1" x14ac:dyDescent="0.25">
      <c r="F250">
        <v>2234</v>
      </c>
    </row>
    <row r="251" spans="6:6" hidden="1" x14ac:dyDescent="0.25">
      <c r="F251">
        <v>2235</v>
      </c>
    </row>
    <row r="252" spans="6:6" hidden="1" x14ac:dyDescent="0.25">
      <c r="F252">
        <v>2236</v>
      </c>
    </row>
    <row r="253" spans="6:6" hidden="1" x14ac:dyDescent="0.25">
      <c r="F253">
        <v>2237</v>
      </c>
    </row>
    <row r="254" spans="6:6" hidden="1" x14ac:dyDescent="0.25">
      <c r="F254">
        <v>2238</v>
      </c>
    </row>
    <row r="255" spans="6:6" hidden="1" x14ac:dyDescent="0.25">
      <c r="F255">
        <v>2239</v>
      </c>
    </row>
    <row r="256" spans="6:6" hidden="1" x14ac:dyDescent="0.25">
      <c r="F256">
        <v>2240</v>
      </c>
    </row>
    <row r="257" spans="6:6" hidden="1" x14ac:dyDescent="0.25">
      <c r="F257">
        <v>2241</v>
      </c>
    </row>
    <row r="258" spans="6:6" hidden="1" x14ac:dyDescent="0.25">
      <c r="F258">
        <v>2242</v>
      </c>
    </row>
    <row r="259" spans="6:6" hidden="1" x14ac:dyDescent="0.25">
      <c r="F259">
        <v>2243</v>
      </c>
    </row>
    <row r="260" spans="6:6" hidden="1" x14ac:dyDescent="0.25">
      <c r="F260">
        <v>2244</v>
      </c>
    </row>
    <row r="261" spans="6:6" hidden="1" x14ac:dyDescent="0.25">
      <c r="F261">
        <v>2245</v>
      </c>
    </row>
    <row r="262" spans="6:6" hidden="1" x14ac:dyDescent="0.25">
      <c r="F262">
        <v>2246</v>
      </c>
    </row>
    <row r="263" spans="6:6" hidden="1" x14ac:dyDescent="0.25">
      <c r="F263">
        <v>2247</v>
      </c>
    </row>
    <row r="264" spans="6:6" hidden="1" x14ac:dyDescent="0.25">
      <c r="F264">
        <v>2248</v>
      </c>
    </row>
    <row r="265" spans="6:6" hidden="1" x14ac:dyDescent="0.25">
      <c r="F265">
        <v>2249</v>
      </c>
    </row>
    <row r="266" spans="6:6" hidden="1" x14ac:dyDescent="0.25">
      <c r="F266">
        <v>2250</v>
      </c>
    </row>
    <row r="267" spans="6:6" hidden="1" x14ac:dyDescent="0.25">
      <c r="F267">
        <v>2251</v>
      </c>
    </row>
    <row r="268" spans="6:6" hidden="1" x14ac:dyDescent="0.25">
      <c r="F268">
        <v>2252</v>
      </c>
    </row>
    <row r="269" spans="6:6" hidden="1" x14ac:dyDescent="0.25">
      <c r="F269">
        <v>2253</v>
      </c>
    </row>
    <row r="270" spans="6:6" hidden="1" x14ac:dyDescent="0.25">
      <c r="F270">
        <v>2254</v>
      </c>
    </row>
    <row r="271" spans="6:6" hidden="1" x14ac:dyDescent="0.25">
      <c r="F271">
        <v>2255</v>
      </c>
    </row>
    <row r="272" spans="6:6" hidden="1" x14ac:dyDescent="0.25">
      <c r="F272">
        <v>2256</v>
      </c>
    </row>
    <row r="273" spans="6:6" hidden="1" x14ac:dyDescent="0.25">
      <c r="F273">
        <v>2257</v>
      </c>
    </row>
    <row r="274" spans="6:6" hidden="1" x14ac:dyDescent="0.25">
      <c r="F274">
        <v>2258</v>
      </c>
    </row>
    <row r="275" spans="6:6" hidden="1" x14ac:dyDescent="0.25">
      <c r="F275">
        <v>2259</v>
      </c>
    </row>
    <row r="276" spans="6:6" hidden="1" x14ac:dyDescent="0.25">
      <c r="F276">
        <v>2260</v>
      </c>
    </row>
    <row r="277" spans="6:6" hidden="1" x14ac:dyDescent="0.25">
      <c r="F277">
        <v>2261</v>
      </c>
    </row>
    <row r="278" spans="6:6" hidden="1" x14ac:dyDescent="0.25">
      <c r="F278">
        <v>2262</v>
      </c>
    </row>
    <row r="279" spans="6:6" hidden="1" x14ac:dyDescent="0.25">
      <c r="F279">
        <v>2263</v>
      </c>
    </row>
    <row r="280" spans="6:6" hidden="1" x14ac:dyDescent="0.25">
      <c r="F280">
        <v>2264</v>
      </c>
    </row>
    <row r="281" spans="6:6" hidden="1" x14ac:dyDescent="0.25">
      <c r="F281">
        <v>2265</v>
      </c>
    </row>
    <row r="282" spans="6:6" hidden="1" x14ac:dyDescent="0.25">
      <c r="F282">
        <v>2266</v>
      </c>
    </row>
    <row r="283" spans="6:6" hidden="1" x14ac:dyDescent="0.25">
      <c r="F283">
        <v>2267</v>
      </c>
    </row>
    <row r="284" spans="6:6" hidden="1" x14ac:dyDescent="0.25">
      <c r="F284">
        <v>2268</v>
      </c>
    </row>
    <row r="285" spans="6:6" hidden="1" x14ac:dyDescent="0.25">
      <c r="F285">
        <v>2269</v>
      </c>
    </row>
    <row r="286" spans="6:6" hidden="1" x14ac:dyDescent="0.25">
      <c r="F286">
        <v>2270</v>
      </c>
    </row>
    <row r="287" spans="6:6" hidden="1" x14ac:dyDescent="0.25">
      <c r="F287">
        <v>2271</v>
      </c>
    </row>
    <row r="288" spans="6:6" hidden="1" x14ac:dyDescent="0.25">
      <c r="F288">
        <v>2272</v>
      </c>
    </row>
    <row r="289" spans="6:6" hidden="1" x14ac:dyDescent="0.25">
      <c r="F289">
        <v>2273</v>
      </c>
    </row>
    <row r="290" spans="6:6" hidden="1" x14ac:dyDescent="0.25">
      <c r="F290">
        <v>2274</v>
      </c>
    </row>
    <row r="291" spans="6:6" hidden="1" x14ac:dyDescent="0.25">
      <c r="F291">
        <v>2275</v>
      </c>
    </row>
    <row r="292" spans="6:6" hidden="1" x14ac:dyDescent="0.25">
      <c r="F292">
        <v>2276</v>
      </c>
    </row>
    <row r="293" spans="6:6" hidden="1" x14ac:dyDescent="0.25">
      <c r="F293">
        <v>2277</v>
      </c>
    </row>
    <row r="294" spans="6:6" hidden="1" x14ac:dyDescent="0.25">
      <c r="F294">
        <v>2278</v>
      </c>
    </row>
    <row r="295" spans="6:6" hidden="1" x14ac:dyDescent="0.25">
      <c r="F295">
        <v>2279</v>
      </c>
    </row>
    <row r="296" spans="6:6" hidden="1" x14ac:dyDescent="0.25">
      <c r="F296">
        <v>2280</v>
      </c>
    </row>
    <row r="297" spans="6:6" hidden="1" x14ac:dyDescent="0.25">
      <c r="F297">
        <v>2281</v>
      </c>
    </row>
    <row r="298" spans="6:6" hidden="1" x14ac:dyDescent="0.25">
      <c r="F298">
        <v>2282</v>
      </c>
    </row>
    <row r="299" spans="6:6" hidden="1" x14ac:dyDescent="0.25">
      <c r="F299">
        <v>2283</v>
      </c>
    </row>
    <row r="300" spans="6:6" hidden="1" x14ac:dyDescent="0.25">
      <c r="F300">
        <v>2284</v>
      </c>
    </row>
    <row r="301" spans="6:6" hidden="1" x14ac:dyDescent="0.25">
      <c r="F301">
        <v>2285</v>
      </c>
    </row>
    <row r="302" spans="6:6" hidden="1" x14ac:dyDescent="0.25">
      <c r="F302">
        <v>2286</v>
      </c>
    </row>
    <row r="303" spans="6:6" hidden="1" x14ac:dyDescent="0.25">
      <c r="F303">
        <v>2287</v>
      </c>
    </row>
    <row r="304" spans="6:6" hidden="1" x14ac:dyDescent="0.25">
      <c r="F304">
        <v>2288</v>
      </c>
    </row>
    <row r="305" spans="6:6" hidden="1" x14ac:dyDescent="0.25">
      <c r="F305">
        <v>2289</v>
      </c>
    </row>
    <row r="306" spans="6:6" hidden="1" x14ac:dyDescent="0.25">
      <c r="F306">
        <v>2290</v>
      </c>
    </row>
    <row r="307" spans="6:6" hidden="1" x14ac:dyDescent="0.25">
      <c r="F307">
        <v>2291</v>
      </c>
    </row>
    <row r="308" spans="6:6" hidden="1" x14ac:dyDescent="0.25">
      <c r="F308">
        <v>2292</v>
      </c>
    </row>
    <row r="309" spans="6:6" hidden="1" x14ac:dyDescent="0.25">
      <c r="F309">
        <v>2293</v>
      </c>
    </row>
    <row r="310" spans="6:6" hidden="1" x14ac:dyDescent="0.25">
      <c r="F310">
        <v>2294</v>
      </c>
    </row>
    <row r="311" spans="6:6" hidden="1" x14ac:dyDescent="0.25">
      <c r="F311">
        <v>2295</v>
      </c>
    </row>
    <row r="312" spans="6:6" hidden="1" x14ac:dyDescent="0.25">
      <c r="F312">
        <v>2296</v>
      </c>
    </row>
    <row r="313" spans="6:6" hidden="1" x14ac:dyDescent="0.25">
      <c r="F313">
        <v>2297</v>
      </c>
    </row>
    <row r="314" spans="6:6" hidden="1" x14ac:dyDescent="0.25">
      <c r="F314">
        <v>2298</v>
      </c>
    </row>
    <row r="315" spans="6:6" hidden="1" x14ac:dyDescent="0.25">
      <c r="F315">
        <v>2299</v>
      </c>
    </row>
    <row r="316" spans="6:6" hidden="1" x14ac:dyDescent="0.25">
      <c r="F316">
        <v>2300</v>
      </c>
    </row>
  </sheetData>
  <sheetProtection algorithmName="SHA-512" hashValue="e1z0yFOhu9qb20se1krKDyOibJrdrv9sNDy3/5k3gEEF/qRLYQDj/m21ELo0xoxCtCvg0cpPiSoQluEGGzz/qQ==" saltValue="vXl8KFfxjEaF+7sh14nkjQ==" spinCount="100000" sheet="1" objects="1" scenarios="1"/>
  <mergeCells count="1">
    <mergeCell ref="B1:T1"/>
  </mergeCells>
  <pageMargins left="0.7" right="0.7" top="0.75" bottom="0.75" header="0.3" footer="0.3"/>
  <pageSetup scale="2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User Inputs</vt:lpstr>
      <vt:lpstr>Score Card</vt:lpstr>
      <vt:lpstr>Calculations</vt:lpstr>
      <vt:lpstr>Calculations!Print_Area</vt:lpstr>
      <vt:lpstr>'Score Card'!Print_Area</vt:lpstr>
      <vt:lpstr>'User 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P. Magalhaes</dc:creator>
  <cp:lastModifiedBy>Harris, Michael G</cp:lastModifiedBy>
  <dcterms:created xsi:type="dcterms:W3CDTF">2017-11-04T12:26:55Z</dcterms:created>
  <dcterms:modified xsi:type="dcterms:W3CDTF">2019-09-30T18:26:48Z</dcterms:modified>
</cp:coreProperties>
</file>